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Force vs Separation Small" sheetId="1" r:id="rId1"/>
    <sheet name="Force vs Separation Large" sheetId="2" r:id="rId2"/>
    <sheet name="Sheet2" sheetId="3" r:id="rId3"/>
    <sheet name="Sheet3" sheetId="4" r:id="rId4"/>
  </sheets>
  <definedNames/>
  <calcPr fullCalcOnLoad="1"/>
</workbook>
</file>

<file path=xl/comments1.xml><?xml version="1.0" encoding="utf-8"?>
<comments xmlns="http://schemas.openxmlformats.org/spreadsheetml/2006/main">
  <authors>
    <author>Matthew Johnson</author>
  </authors>
  <commentList>
    <comment ref="U3" authorId="0">
      <text>
        <r>
          <rPr>
            <sz val="8"/>
            <rFont val="Tahoma"/>
            <family val="0"/>
          </rPr>
          <t xml:space="preserve">Here x = Log10( r) and y = Log(Force).
Thuen m is the exponent of r and b is log10(A)
</t>
        </r>
      </text>
    </comment>
    <comment ref="K19" authorId="0">
      <text>
        <r>
          <rPr>
            <b/>
            <sz val="8"/>
            <rFont val="Tahoma"/>
            <family val="0"/>
          </rPr>
          <t xml:space="preserve">m = (N </t>
        </r>
        <r>
          <rPr>
            <b/>
            <sz val="8"/>
            <rFont val="Symbol"/>
            <family val="1"/>
          </rPr>
          <t>S</t>
        </r>
        <r>
          <rPr>
            <b/>
            <sz val="8"/>
            <rFont val="Tahoma"/>
            <family val="0"/>
          </rPr>
          <t xml:space="preserve"> xi yi - </t>
        </r>
        <r>
          <rPr>
            <b/>
            <sz val="8"/>
            <rFont val="Symbol"/>
            <family val="1"/>
          </rPr>
          <t>S</t>
        </r>
        <r>
          <rPr>
            <b/>
            <sz val="8"/>
            <rFont val="Tahoma"/>
            <family val="0"/>
          </rPr>
          <t xml:space="preserve"> xi </t>
        </r>
        <r>
          <rPr>
            <b/>
            <sz val="8"/>
            <rFont val="Symbol"/>
            <family val="1"/>
          </rPr>
          <t>S</t>
        </r>
        <r>
          <rPr>
            <b/>
            <sz val="8"/>
            <rFont val="Tahoma"/>
            <family val="0"/>
          </rPr>
          <t xml:space="preserve"> yi)/ ( N </t>
        </r>
        <r>
          <rPr>
            <b/>
            <sz val="8"/>
            <rFont val="Symbol"/>
            <family val="1"/>
          </rPr>
          <t>S</t>
        </r>
        <r>
          <rPr>
            <b/>
            <sz val="8"/>
            <rFont val="Tahoma"/>
            <family val="0"/>
          </rPr>
          <t xml:space="preserve"> xi^2 - (</t>
        </r>
        <r>
          <rPr>
            <b/>
            <sz val="8"/>
            <rFont val="Symbol"/>
            <family val="1"/>
          </rPr>
          <t>S</t>
        </r>
        <r>
          <rPr>
            <b/>
            <sz val="8"/>
            <rFont val="Tahoma"/>
            <family val="0"/>
          </rPr>
          <t xml:space="preserve"> xi)^2)</t>
        </r>
      </text>
    </comment>
  </commentList>
</comments>
</file>

<file path=xl/comments2.xml><?xml version="1.0" encoding="utf-8"?>
<comments xmlns="http://schemas.openxmlformats.org/spreadsheetml/2006/main">
  <authors>
    <author>Matthew Johnson</author>
  </authors>
  <commentList>
    <comment ref="AE7" authorId="0">
      <text>
        <r>
          <rPr>
            <b/>
            <sz val="8"/>
            <rFont val="Tahoma"/>
            <family val="0"/>
          </rPr>
          <t xml:space="preserve">m = (N </t>
        </r>
        <r>
          <rPr>
            <b/>
            <sz val="8"/>
            <rFont val="Symbol"/>
            <family val="1"/>
          </rPr>
          <t>S</t>
        </r>
        <r>
          <rPr>
            <b/>
            <sz val="8"/>
            <rFont val="Tahoma"/>
            <family val="0"/>
          </rPr>
          <t xml:space="preserve"> xi yi - </t>
        </r>
        <r>
          <rPr>
            <b/>
            <sz val="8"/>
            <rFont val="Symbol"/>
            <family val="1"/>
          </rPr>
          <t>S</t>
        </r>
        <r>
          <rPr>
            <b/>
            <sz val="8"/>
            <rFont val="Tahoma"/>
            <family val="0"/>
          </rPr>
          <t xml:space="preserve"> xi </t>
        </r>
        <r>
          <rPr>
            <b/>
            <sz val="8"/>
            <rFont val="Symbol"/>
            <family val="1"/>
          </rPr>
          <t>S</t>
        </r>
        <r>
          <rPr>
            <b/>
            <sz val="8"/>
            <rFont val="Tahoma"/>
            <family val="0"/>
          </rPr>
          <t xml:space="preserve"> yi)/ ( N </t>
        </r>
        <r>
          <rPr>
            <b/>
            <sz val="8"/>
            <rFont val="Symbol"/>
            <family val="1"/>
          </rPr>
          <t>S</t>
        </r>
        <r>
          <rPr>
            <b/>
            <sz val="8"/>
            <rFont val="Tahoma"/>
            <family val="0"/>
          </rPr>
          <t xml:space="preserve"> xi^2 - (</t>
        </r>
        <r>
          <rPr>
            <b/>
            <sz val="8"/>
            <rFont val="Symbol"/>
            <family val="1"/>
          </rPr>
          <t>S</t>
        </r>
        <r>
          <rPr>
            <b/>
            <sz val="8"/>
            <rFont val="Tahoma"/>
            <family val="0"/>
          </rPr>
          <t xml:space="preserve"> xi)^2)</t>
        </r>
      </text>
    </comment>
    <comment ref="U3" authorId="0">
      <text>
        <r>
          <rPr>
            <sz val="8"/>
            <rFont val="Tahoma"/>
            <family val="0"/>
          </rPr>
          <t xml:space="preserve">Here x = Log10( r) and y = Log(Force).
Thuen m is the exponent of r and b is log10(A)
</t>
        </r>
      </text>
    </comment>
  </commentList>
</comments>
</file>

<file path=xl/sharedStrings.xml><?xml version="1.0" encoding="utf-8"?>
<sst xmlns="http://schemas.openxmlformats.org/spreadsheetml/2006/main" count="118" uniqueCount="48">
  <si>
    <t>r</t>
  </si>
  <si>
    <t>error</t>
  </si>
  <si>
    <t>m</t>
  </si>
  <si>
    <t>fr</t>
  </si>
  <si>
    <r>
      <t>log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r</t>
    </r>
  </si>
  <si>
    <t xml:space="preserve">m </t>
  </si>
  <si>
    <r>
      <t>log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r 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0"/>
      </rPr>
      <t xml:space="preserve"> </t>
    </r>
  </si>
  <si>
    <r>
      <t>log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r 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0"/>
      </rPr>
      <t xml:space="preserve"> </t>
    </r>
  </si>
  <si>
    <t>model</t>
  </si>
  <si>
    <t>A</t>
  </si>
  <si>
    <t>random error</t>
  </si>
  <si>
    <t>log 10 (Model)</t>
  </si>
  <si>
    <t>r:  Separation</t>
  </si>
  <si>
    <t>Error</t>
  </si>
  <si>
    <t>log 10 (Data)</t>
  </si>
  <si>
    <t>log 10 (Data) +</t>
  </si>
  <si>
    <t>log 10 (Data) -</t>
  </si>
  <si>
    <t>prefactor</t>
  </si>
  <si>
    <t>Model</t>
  </si>
  <si>
    <t>Nt</t>
  </si>
  <si>
    <t>log10(Nt_</t>
  </si>
  <si>
    <r>
      <t xml:space="preserve">Force  =A*r </t>
    </r>
    <r>
      <rPr>
        <b/>
        <vertAlign val="superscript"/>
        <sz val="12"/>
        <rFont val="Arial"/>
        <family val="0"/>
      </rPr>
      <t>3</t>
    </r>
    <r>
      <rPr>
        <b/>
        <sz val="12"/>
        <rFont val="Arial"/>
        <family val="0"/>
      </rPr>
      <t xml:space="preserve"> </t>
    </r>
  </si>
  <si>
    <t>r with error</t>
  </si>
  <si>
    <t>Least Squares Fit</t>
  </si>
  <si>
    <t>y = mx + b</t>
  </si>
  <si>
    <t>m: slope</t>
  </si>
  <si>
    <t>b: y intercept</t>
  </si>
  <si>
    <r>
      <t>x</t>
    </r>
    <r>
      <rPr>
        <vertAlign val="subscript"/>
        <sz val="10"/>
        <rFont val="Arial"/>
        <family val="0"/>
      </rPr>
      <t>i</t>
    </r>
    <r>
      <rPr>
        <sz val="10"/>
        <rFont val="Arial"/>
        <family val="0"/>
      </rPr>
      <t xml:space="preserve"> </t>
    </r>
  </si>
  <si>
    <r>
      <t>y</t>
    </r>
    <r>
      <rPr>
        <vertAlign val="subscript"/>
        <sz val="10"/>
        <rFont val="Arial"/>
        <family val="0"/>
      </rPr>
      <t>i</t>
    </r>
    <r>
      <rPr>
        <sz val="10"/>
        <rFont val="Arial"/>
        <family val="0"/>
      </rPr>
      <t xml:space="preserve"> </t>
    </r>
  </si>
  <si>
    <t>S</t>
  </si>
  <si>
    <t>"Data"</t>
  </si>
  <si>
    <r>
      <t>x</t>
    </r>
    <r>
      <rPr>
        <vertAlign val="subscript"/>
        <sz val="10"/>
        <rFont val="Arial"/>
        <family val="0"/>
      </rPr>
      <t>i</t>
    </r>
    <r>
      <rPr>
        <sz val="10"/>
        <rFont val="Arial"/>
        <family val="0"/>
      </rPr>
      <t xml:space="preserve"> y</t>
    </r>
    <r>
      <rPr>
        <vertAlign val="subscript"/>
        <sz val="10"/>
        <rFont val="Arial"/>
        <family val="0"/>
      </rPr>
      <t>i</t>
    </r>
    <r>
      <rPr>
        <sz val="10"/>
        <rFont val="Arial"/>
        <family val="0"/>
      </rPr>
      <t xml:space="preserve"> </t>
    </r>
  </si>
  <si>
    <r>
      <t>x</t>
    </r>
    <r>
      <rPr>
        <vertAlign val="subscript"/>
        <sz val="10"/>
        <rFont val="Arial"/>
        <family val="0"/>
      </rPr>
      <t xml:space="preserve">i </t>
    </r>
    <r>
      <rPr>
        <vertAlign val="superscript"/>
        <sz val="10"/>
        <rFont val="Arial"/>
        <family val="0"/>
      </rPr>
      <t>2</t>
    </r>
    <r>
      <rPr>
        <vertAlign val="subscript"/>
        <sz val="10"/>
        <rFont val="Arial"/>
        <family val="0"/>
      </rPr>
      <t xml:space="preserve"> </t>
    </r>
  </si>
  <si>
    <r>
      <t>y</t>
    </r>
    <r>
      <rPr>
        <vertAlign val="subscript"/>
        <sz val="10"/>
        <rFont val="Arial"/>
        <family val="0"/>
      </rPr>
      <t xml:space="preserve">i </t>
    </r>
    <r>
      <rPr>
        <vertAlign val="superscript"/>
        <sz val="10"/>
        <rFont val="Arial"/>
        <family val="0"/>
      </rPr>
      <t>2</t>
    </r>
    <r>
      <rPr>
        <vertAlign val="subscript"/>
        <sz val="10"/>
        <rFont val="Arial"/>
        <family val="0"/>
      </rPr>
      <t xml:space="preserve"> </t>
    </r>
  </si>
  <si>
    <r>
      <t>D</t>
    </r>
    <r>
      <rPr>
        <b/>
        <sz val="10"/>
        <rFont val="Arial"/>
        <family val="0"/>
      </rPr>
      <t xml:space="preserve"> </t>
    </r>
  </si>
  <si>
    <r>
      <t>mx</t>
    </r>
    <r>
      <rPr>
        <vertAlign val="subscript"/>
        <sz val="10"/>
        <rFont val="Arial"/>
        <family val="0"/>
      </rPr>
      <t>i</t>
    </r>
    <r>
      <rPr>
        <sz val="10"/>
        <rFont val="Arial"/>
        <family val="0"/>
      </rPr>
      <t xml:space="preserve"> + b</t>
    </r>
  </si>
  <si>
    <r>
      <t>d</t>
    </r>
    <r>
      <rPr>
        <vertAlign val="subscript"/>
        <sz val="10"/>
        <rFont val="Arial"/>
        <family val="0"/>
      </rPr>
      <t>i</t>
    </r>
    <r>
      <rPr>
        <sz val="10"/>
        <rFont val="Arial"/>
        <family val="0"/>
      </rPr>
      <t xml:space="preserve"> 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 xml:space="preserve"> </t>
    </r>
  </si>
  <si>
    <t xml:space="preserve"> i</t>
  </si>
  <si>
    <t xml:space="preserve">error </t>
  </si>
  <si>
    <t>m:   Slope:</t>
  </si>
  <si>
    <t>b:   Intercept:</t>
  </si>
  <si>
    <t xml:space="preserve">(exponent of r) </t>
  </si>
  <si>
    <r>
      <t>(log</t>
    </r>
    <r>
      <rPr>
        <i/>
        <vertAlign val="subscript"/>
        <sz val="10"/>
        <rFont val="Arial"/>
        <family val="0"/>
      </rPr>
      <t xml:space="preserve">10 </t>
    </r>
    <r>
      <rPr>
        <i/>
        <sz val="10"/>
        <rFont val="Arial"/>
        <family val="0"/>
      </rPr>
      <t>of prefactor)</t>
    </r>
  </si>
  <si>
    <t>error (fr)</t>
  </si>
  <si>
    <t>Correlation Coefficient:</t>
  </si>
  <si>
    <t>From "Statistical Treatment of Experimental Data"  Hugh D. Young</t>
  </si>
  <si>
    <t>pages 120-123</t>
  </si>
  <si>
    <t>Δ is the denominator of the expressions for m and b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</si>
</sst>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  <numFmt numFmtId="171" formatCode="0.0000000000000"/>
    <numFmt numFmtId="172" formatCode="0.00000000000000"/>
    <numFmt numFmtId="173" formatCode="0.000000000000"/>
    <numFmt numFmtId="174" formatCode="&quot;$&quot;#,##0.000"/>
    <numFmt numFmtId="175" formatCode="#,##0.000"/>
  </numFmts>
  <fonts count="61">
    <font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0"/>
    </font>
    <font>
      <b/>
      <vertAlign val="superscript"/>
      <sz val="12"/>
      <name val="Arial"/>
      <family val="0"/>
    </font>
    <font>
      <b/>
      <sz val="10"/>
      <name val="Arial"/>
      <family val="0"/>
    </font>
    <font>
      <b/>
      <sz val="10"/>
      <name val="Symbol"/>
      <family val="1"/>
    </font>
    <font>
      <b/>
      <sz val="8"/>
      <name val="Tahoma"/>
      <family val="0"/>
    </font>
    <font>
      <b/>
      <sz val="8"/>
      <name val="Symbol"/>
      <family val="1"/>
    </font>
    <font>
      <i/>
      <sz val="10"/>
      <name val="Arial"/>
      <family val="0"/>
    </font>
    <font>
      <i/>
      <vertAlign val="subscript"/>
      <sz val="10"/>
      <name val="Arial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20"/>
      <name val="Arial"/>
      <family val="0"/>
    </font>
    <font>
      <sz val="20.25"/>
      <color indexed="8"/>
      <name val="Arial"/>
      <family val="0"/>
    </font>
    <font>
      <sz val="10.5"/>
      <color indexed="8"/>
      <name val="Arial"/>
      <family val="0"/>
    </font>
    <font>
      <b/>
      <sz val="15.25"/>
      <color indexed="8"/>
      <name val="Arial"/>
      <family val="0"/>
    </font>
    <font>
      <b/>
      <sz val="12"/>
      <color indexed="8"/>
      <name val="Arial"/>
      <family val="0"/>
    </font>
    <font>
      <sz val="14"/>
      <color indexed="8"/>
      <name val="Arial"/>
      <family val="0"/>
    </font>
    <font>
      <b/>
      <sz val="13.75"/>
      <color indexed="8"/>
      <name val="Arial"/>
      <family val="0"/>
    </font>
    <font>
      <sz val="12.85"/>
      <color indexed="8"/>
      <name val="Arial"/>
      <family val="0"/>
    </font>
    <font>
      <vertAlign val="superscript"/>
      <sz val="14"/>
      <color indexed="8"/>
      <name val="Arial"/>
      <family val="0"/>
    </font>
    <font>
      <sz val="10.25"/>
      <color indexed="8"/>
      <name val="Arial"/>
      <family val="0"/>
    </font>
    <font>
      <b/>
      <sz val="14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164" fontId="0" fillId="0" borderId="0" xfId="59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2" fontId="0" fillId="0" borderId="0" xfId="59" applyNumberFormat="1" applyFont="1" applyAlignment="1">
      <alignment horizontal="center"/>
    </xf>
    <xf numFmtId="0" fontId="0" fillId="0" borderId="13" xfId="0" applyBorder="1" applyAlignment="1">
      <alignment horizontal="center" vertical="top" wrapText="1"/>
    </xf>
    <xf numFmtId="11" fontId="0" fillId="0" borderId="0" xfId="0" applyNumberFormat="1" applyBorder="1" applyAlignment="1">
      <alignment horizontal="right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/>
    </xf>
    <xf numFmtId="9" fontId="0" fillId="0" borderId="16" xfId="59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vertical="top"/>
    </xf>
    <xf numFmtId="0" fontId="0" fillId="0" borderId="14" xfId="0" applyBorder="1" applyAlignment="1">
      <alignment vertical="top" wrapText="1"/>
    </xf>
    <xf numFmtId="164" fontId="0" fillId="0" borderId="0" xfId="59" applyNumberFormat="1" applyFont="1" applyBorder="1" applyAlignment="1">
      <alignment/>
    </xf>
    <xf numFmtId="2" fontId="0" fillId="0" borderId="0" xfId="59" applyNumberFormat="1" applyFont="1" applyBorder="1" applyAlignment="1">
      <alignment/>
    </xf>
    <xf numFmtId="168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 vertical="top" wrapText="1"/>
    </xf>
    <xf numFmtId="11" fontId="0" fillId="0" borderId="11" xfId="0" applyNumberFormat="1" applyBorder="1" applyAlignment="1">
      <alignment horizontal="right" vertical="top" wrapText="1"/>
    </xf>
    <xf numFmtId="0" fontId="0" fillId="0" borderId="11" xfId="0" applyBorder="1" applyAlignment="1">
      <alignment horizontal="center"/>
    </xf>
    <xf numFmtId="11" fontId="0" fillId="0" borderId="13" xfId="0" applyNumberFormat="1" applyBorder="1" applyAlignment="1">
      <alignment/>
    </xf>
    <xf numFmtId="2" fontId="0" fillId="0" borderId="0" xfId="0" applyNumberFormat="1" applyBorder="1" applyAlignment="1">
      <alignment/>
    </xf>
    <xf numFmtId="11" fontId="0" fillId="0" borderId="0" xfId="0" applyNumberFormat="1" applyBorder="1" applyAlignment="1">
      <alignment/>
    </xf>
    <xf numFmtId="168" fontId="0" fillId="0" borderId="0" xfId="59" applyNumberFormat="1" applyFont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0" borderId="11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13" xfId="0" applyNumberFormat="1" applyBorder="1" applyAlignment="1">
      <alignment/>
    </xf>
    <xf numFmtId="1" fontId="5" fillId="0" borderId="13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0" fillId="0" borderId="16" xfId="0" applyNumberFormat="1" applyBorder="1" applyAlignment="1">
      <alignment/>
    </xf>
    <xf numFmtId="0" fontId="5" fillId="0" borderId="0" xfId="0" applyFont="1" applyAlignment="1">
      <alignment horizontal="right"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3" fillId="0" borderId="0" xfId="0" applyFont="1" applyAlignment="1">
      <alignment/>
    </xf>
    <xf numFmtId="2" fontId="5" fillId="0" borderId="0" xfId="59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Force vs Separation</a:t>
            </a:r>
          </a:p>
        </c:rich>
      </c:tx>
      <c:layout>
        <c:manualLayout>
          <c:xMode val="factor"/>
          <c:yMode val="factor"/>
          <c:x val="-0.010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43"/>
          <c:w val="0.973"/>
          <c:h val="0.89875"/>
        </c:manualLayout>
      </c:layout>
      <c:scatterChart>
        <c:scatterStyle val="lineMarker"/>
        <c:varyColors val="0"/>
        <c:ser>
          <c:idx val="0"/>
          <c:order val="0"/>
          <c:tx>
            <c:v>Model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FF00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"/>
              <c:spPr>
                <a:solidFill>
                  <a:srgbClr val="C0C0C0"/>
                </a:solidFill>
                <a:ln w="3175">
                  <a:solidFill>
                    <a:srgbClr val="FFFF00"/>
                  </a:solidFill>
                </a:ln>
              </c:spPr>
            </c:trendlineLbl>
          </c:trendline>
          <c:xVal>
            <c:numRef>
              <c:f>'Force vs Separation Small'!$H$7:$H$16</c:f>
              <c:numCache/>
            </c:numRef>
          </c:xVal>
          <c:yVal>
            <c:numRef>
              <c:f>'Force vs Separation Small'!$L$7:$L$16</c:f>
              <c:numCache/>
            </c:numRef>
          </c:yVal>
          <c:smooth val="0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"/>
              <c:spPr>
                <a:noFill/>
                <a:ln w="3175">
                  <a:solidFill>
                    <a:srgbClr val="FF00FF"/>
                  </a:solidFill>
                </a:ln>
              </c:spPr>
            </c:trendlineLbl>
          </c:trendline>
          <c:errBars>
            <c:errDir val="y"/>
            <c:errBarType val="both"/>
            <c:errValType val="cust"/>
            <c:plus>
              <c:numRef>
                <c:f>'Force vs Separation Small'!$I$7:$I$16</c:f>
                <c:numCache>
                  <c:ptCount val="10"/>
                  <c:pt idx="0">
                    <c:v>0.021189299069938092</c:v>
                  </c:pt>
                  <c:pt idx="1">
                    <c:v>0.010723865391773058</c:v>
                  </c:pt>
                  <c:pt idx="2">
                    <c:v>0.007178584627123397</c:v>
                  </c:pt>
                  <c:pt idx="3">
                    <c:v>0.005395031886706092</c:v>
                  </c:pt>
                  <c:pt idx="4">
                    <c:v>0.004321373782642524</c:v>
                  </c:pt>
                  <c:pt idx="5">
                    <c:v>0.0036041242688252817</c:v>
                  </c:pt>
                  <c:pt idx="6">
                    <c:v>0.003091076977141838</c:v>
                  </c:pt>
                  <c:pt idx="7">
                    <c:v>0.0027058933759249726</c:v>
                  </c:pt>
                  <c:pt idx="8">
                    <c:v>0.002406069765878427</c:v>
                  </c:pt>
                  <c:pt idx="9">
                    <c:v>0.0021660617565077978</c:v>
                  </c:pt>
                </c:numCache>
              </c:numRef>
            </c:plus>
            <c:minus>
              <c:numRef>
                <c:f>'Force vs Separation Small'!$J$7:$J$16</c:f>
                <c:numCache>
                  <c:ptCount val="10"/>
                  <c:pt idx="0">
                    <c:v>0.022276394711152253</c:v>
                  </c:pt>
                  <c:pt idx="1">
                    <c:v>0.010995384301463185</c:v>
                  </c:pt>
                  <c:pt idx="2">
                    <c:v>0.007299238741499403</c:v>
                  </c:pt>
                  <c:pt idx="3">
                    <c:v>0.005462895701502157</c:v>
                  </c:pt>
                  <c:pt idx="4">
                    <c:v>0.0043648054024501</c:v>
                  </c:pt>
                  <c:pt idx="5">
                    <c:v>0.0036342846550940777</c:v>
                  </c:pt>
                  <c:pt idx="6">
                    <c:v>0.0031132354241428795</c:v>
                  </c:pt>
                  <c:pt idx="7">
                    <c:v>0.002722858335473255</c:v>
                  </c:pt>
                  <c:pt idx="8">
                    <c:v>0.0024194741234129236</c:v>
                  </c:pt>
                  <c:pt idx="9">
                    <c:v>0.0021769192542745452</c:v>
                  </c:pt>
                </c:numCache>
              </c:numRef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cust"/>
            <c:plus>
              <c:numLit>
                <c:ptCount val="10"/>
                <c:pt idx="0">
                  <c:v>0.04139268515822508</c:v>
                </c:pt>
                <c:pt idx="1">
                  <c:v>0.021189299069938106</c:v>
                </c:pt>
                <c:pt idx="2">
                  <c:v>0.01424043911461026</c:v>
                </c:pt>
                <c:pt idx="3">
                  <c:v>0.010723865391773058</c:v>
                </c:pt>
                <c:pt idx="4">
                  <c:v>0.008600171761917519</c:v>
                </c:pt>
                <c:pt idx="5">
                  <c:v>0.007178584627123397</c:v>
                </c:pt>
                <c:pt idx="6">
                  <c:v>0.006160308704818429</c:v>
                </c:pt>
                <c:pt idx="7">
                  <c:v>0.005395031886706203</c:v>
                </c:pt>
                <c:pt idx="8">
                  <c:v>0.004798882881768662</c:v>
                </c:pt>
                <c:pt idx="9">
                  <c:v>0.004321373782642635</c:v>
                </c:pt>
              </c:numLit>
            </c:plus>
            <c:minus>
              <c:numLit>
                <c:ptCount val="10"/>
                <c:pt idx="0">
                  <c:v>0.045757490560675115</c:v>
                </c:pt>
                <c:pt idx="1">
                  <c:v>0.02227639471115228</c:v>
                </c:pt>
                <c:pt idx="2">
                  <c:v>0.014723256820706354</c:v>
                </c:pt>
                <c:pt idx="3">
                  <c:v>0.010995384301463185</c:v>
                </c:pt>
                <c:pt idx="4">
                  <c:v>0.008773924307505121</c:v>
                </c:pt>
                <c:pt idx="5">
                  <c:v>0.007299238741499403</c:v>
                </c:pt>
                <c:pt idx="6">
                  <c:v>0.006248949277001481</c:v>
                </c:pt>
                <c:pt idx="7">
                  <c:v>0.005462895701502046</c:v>
                </c:pt>
                <c:pt idx="8">
                  <c:v>0.0048525027944120724</c:v>
                </c:pt>
                <c:pt idx="9">
                  <c:v>0.0043648054024501</c:v>
                </c:pt>
              </c:numLit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xVal>
            <c:numRef>
              <c:f>'Force vs Separation Small'!$H$7:$H$16</c:f>
              <c:numCache/>
            </c:numRef>
          </c:xVal>
          <c:yVal>
            <c:numRef>
              <c:f>'Force vs Separation Small'!$Q$7:$Q$16</c:f>
              <c:numCache/>
            </c:numRef>
          </c:yVal>
          <c:smooth val="0"/>
        </c:ser>
        <c:axId val="46045651"/>
        <c:axId val="11757676"/>
      </c:scatterChart>
      <c:valAx>
        <c:axId val="4604565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Log10 (r in m)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57676"/>
        <c:crosses val="autoZero"/>
        <c:crossBetween val="midCat"/>
        <c:dispUnits/>
        <c:majorUnit val="0.1"/>
        <c:minorUnit val="0.02"/>
      </c:valAx>
      <c:valAx>
        <c:axId val="11757676"/>
        <c:scaling>
          <c:orientation val="minMax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Log10 (Force in N)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45651"/>
        <c:crossesAt val="-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6905"/>
          <c:w val="0.14175"/>
          <c:h val="0.131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Force vs Separation</a:t>
            </a:r>
          </a:p>
        </c:rich>
      </c:tx>
      <c:layout>
        <c:manualLayout>
          <c:xMode val="factor"/>
          <c:yMode val="factor"/>
          <c:x val="-0.01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43"/>
          <c:w val="0.973"/>
          <c:h val="0.8985"/>
        </c:manualLayout>
      </c:layout>
      <c:scatterChart>
        <c:scatterStyle val="lineMarker"/>
        <c:varyColors val="0"/>
        <c:ser>
          <c:idx val="0"/>
          <c:order val="0"/>
          <c:tx>
            <c:v>Model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FF00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"/>
              <c:spPr>
                <a:solidFill>
                  <a:srgbClr val="C0C0C0"/>
                </a:solidFill>
                <a:ln w="3175">
                  <a:solidFill>
                    <a:srgbClr val="FFFF00"/>
                  </a:solidFill>
                </a:ln>
              </c:spPr>
            </c:trendlineLbl>
          </c:trendline>
          <c:xVal>
            <c:numRef>
              <c:f>'Force vs Separation Large'!$H$7:$H$16</c:f>
              <c:numCache/>
            </c:numRef>
          </c:xVal>
          <c:yVal>
            <c:numRef>
              <c:f>'Force vs Separation Large'!$L$7:$L$16</c:f>
              <c:numCache/>
            </c:numRef>
          </c:yVal>
          <c:smooth val="0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0"/>
              <c:spPr>
                <a:noFill/>
                <a:ln w="3175">
                  <a:solidFill>
                    <a:srgbClr val="FF00FF"/>
                  </a:solidFill>
                </a:ln>
              </c:spPr>
            </c:trendlineLbl>
          </c:trendline>
          <c:errBars>
            <c:errDir val="y"/>
            <c:errBarType val="both"/>
            <c:errValType val="cust"/>
            <c:plus>
              <c:numRef>
                <c:f>'Force vs Separation Large'!$R$7:$R$16</c:f>
                <c:numCache>
                  <c:ptCount val="10"/>
                  <c:pt idx="0">
                    <c:v>0.07918124604762466</c:v>
                  </c:pt>
                  <c:pt idx="1">
                    <c:v>0.07918124604762511</c:v>
                  </c:pt>
                  <c:pt idx="2">
                    <c:v>0.07918124604762511</c:v>
                  </c:pt>
                  <c:pt idx="3">
                    <c:v>0.07918124604762511</c:v>
                  </c:pt>
                  <c:pt idx="4">
                    <c:v>0.07918124604762511</c:v>
                  </c:pt>
                  <c:pt idx="5">
                    <c:v>0.07918124604762511</c:v>
                  </c:pt>
                  <c:pt idx="6">
                    <c:v>0.07918124604762422</c:v>
                  </c:pt>
                  <c:pt idx="7">
                    <c:v>0.07918124604762511</c:v>
                  </c:pt>
                  <c:pt idx="8">
                    <c:v>0.07918124604762511</c:v>
                  </c:pt>
                  <c:pt idx="9">
                    <c:v>0.07918124604762422</c:v>
                  </c:pt>
                </c:numCache>
              </c:numRef>
            </c:plus>
            <c:minus>
              <c:numRef>
                <c:f>'Force vs Separation Large'!$S$7:$S$16</c:f>
                <c:numCache>
                  <c:ptCount val="10"/>
                  <c:pt idx="0">
                    <c:v>0.09691001300805668</c:v>
                  </c:pt>
                  <c:pt idx="1">
                    <c:v>0.09691001300805624</c:v>
                  </c:pt>
                  <c:pt idx="2">
                    <c:v>0.09691001300805624</c:v>
                  </c:pt>
                  <c:pt idx="3">
                    <c:v>0.09691001300805624</c:v>
                  </c:pt>
                  <c:pt idx="4">
                    <c:v>0.09691001300805624</c:v>
                  </c:pt>
                  <c:pt idx="5">
                    <c:v>0.09691001300805624</c:v>
                  </c:pt>
                  <c:pt idx="6">
                    <c:v>0.09691001300805713</c:v>
                  </c:pt>
                  <c:pt idx="7">
                    <c:v>0.09691001300805624</c:v>
                  </c:pt>
                  <c:pt idx="8">
                    <c:v>0.09691001300805624</c:v>
                  </c:pt>
                  <c:pt idx="9">
                    <c:v>0.09691001300805713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cust"/>
            <c:plus>
              <c:numLit>
                <c:ptCount val="10"/>
                <c:pt idx="0">
                  <c:v>0.04139268515822508</c:v>
                </c:pt>
                <c:pt idx="1">
                  <c:v>0.021189299069938106</c:v>
                </c:pt>
                <c:pt idx="2">
                  <c:v>0.01424043911461026</c:v>
                </c:pt>
                <c:pt idx="3">
                  <c:v>0.010723865391773058</c:v>
                </c:pt>
                <c:pt idx="4">
                  <c:v>0.008600171761917519</c:v>
                </c:pt>
                <c:pt idx="5">
                  <c:v>0.007178584627123397</c:v>
                </c:pt>
                <c:pt idx="6">
                  <c:v>0.006160308704818429</c:v>
                </c:pt>
                <c:pt idx="7">
                  <c:v>0.005395031886706203</c:v>
                </c:pt>
                <c:pt idx="8">
                  <c:v>0.004798882881768662</c:v>
                </c:pt>
                <c:pt idx="9">
                  <c:v>0.004321373782642635</c:v>
                </c:pt>
              </c:numLit>
            </c:plus>
            <c:minus>
              <c:numLit>
                <c:ptCount val="10"/>
                <c:pt idx="0">
                  <c:v>0.045757490560675115</c:v>
                </c:pt>
                <c:pt idx="1">
                  <c:v>0.02227639471115228</c:v>
                </c:pt>
                <c:pt idx="2">
                  <c:v>0.014723256820706354</c:v>
                </c:pt>
                <c:pt idx="3">
                  <c:v>0.010995384301463185</c:v>
                </c:pt>
                <c:pt idx="4">
                  <c:v>0.008773924307505121</c:v>
                </c:pt>
                <c:pt idx="5">
                  <c:v>0.007299238741499403</c:v>
                </c:pt>
                <c:pt idx="6">
                  <c:v>0.006248949277001481</c:v>
                </c:pt>
                <c:pt idx="7">
                  <c:v>0.005462895701502046</c:v>
                </c:pt>
                <c:pt idx="8">
                  <c:v>0.0048525027944120724</c:v>
                </c:pt>
                <c:pt idx="9">
                  <c:v>0.0043648054024501</c:v>
                </c:pt>
              </c:numLit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xVal>
            <c:numRef>
              <c:f>'Force vs Separation Large'!$H$7:$H$16</c:f>
              <c:numCache/>
            </c:numRef>
          </c:xVal>
          <c:yVal>
            <c:numRef>
              <c:f>'Force vs Separation Large'!$Q$7:$Q$16</c:f>
              <c:numCache/>
            </c:numRef>
          </c:yVal>
          <c:smooth val="0"/>
        </c:ser>
        <c:axId val="38710221"/>
        <c:axId val="12847670"/>
      </c:scatterChart>
      <c:valAx>
        <c:axId val="3871022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Log10 (r in m)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47670"/>
        <c:crosses val="autoZero"/>
        <c:crossBetween val="midCat"/>
        <c:dispUnits/>
        <c:majorUnit val="0.1"/>
        <c:minorUnit val="0.02"/>
      </c:valAx>
      <c:valAx>
        <c:axId val="12847670"/>
        <c:scaling>
          <c:orientation val="minMax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Log10 (Force in N)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10221"/>
        <c:crossesAt val="-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5"/>
          <c:y val="0.68325"/>
          <c:w val="0.14125"/>
          <c:h val="0.131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16</xdr:col>
      <xdr:colOff>295275</xdr:colOff>
      <xdr:row>55</xdr:row>
      <xdr:rowOff>66675</xdr:rowOff>
    </xdr:to>
    <xdr:graphicFrame>
      <xdr:nvGraphicFramePr>
        <xdr:cNvPr id="1" name="Chart 1"/>
        <xdr:cNvGraphicFramePr/>
      </xdr:nvGraphicFramePr>
      <xdr:xfrm>
        <a:off x="0" y="4057650"/>
        <a:ext cx="82105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19</xdr:col>
      <xdr:colOff>0</xdr:colOff>
      <xdr:row>20</xdr:row>
      <xdr:rowOff>38100</xdr:rowOff>
    </xdr:from>
    <xdr:to>
      <xdr:col>31</xdr:col>
      <xdr:colOff>552450</xdr:colOff>
      <xdr:row>26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53550" y="3609975"/>
          <a:ext cx="64770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32</xdr:row>
      <xdr:rowOff>104775</xdr:rowOff>
    </xdr:from>
    <xdr:to>
      <xdr:col>29</xdr:col>
      <xdr:colOff>266700</xdr:colOff>
      <xdr:row>41</xdr:row>
      <xdr:rowOff>47625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53550" y="5657850"/>
          <a:ext cx="49720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19</xdr:row>
      <xdr:rowOff>9525</xdr:rowOff>
    </xdr:from>
    <xdr:to>
      <xdr:col>16</xdr:col>
      <xdr:colOff>352425</xdr:colOff>
      <xdr:row>51</xdr:row>
      <xdr:rowOff>76200</xdr:rowOff>
    </xdr:to>
    <xdr:graphicFrame>
      <xdr:nvGraphicFramePr>
        <xdr:cNvPr id="1" name="Chart 1"/>
        <xdr:cNvGraphicFramePr/>
      </xdr:nvGraphicFramePr>
      <xdr:xfrm>
        <a:off x="57150" y="3419475"/>
        <a:ext cx="82391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19</xdr:col>
      <xdr:colOff>0</xdr:colOff>
      <xdr:row>21</xdr:row>
      <xdr:rowOff>38100</xdr:rowOff>
    </xdr:from>
    <xdr:to>
      <xdr:col>32</xdr:col>
      <xdr:colOff>238125</xdr:colOff>
      <xdr:row>27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82125" y="3771900"/>
          <a:ext cx="64770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35</xdr:row>
      <xdr:rowOff>66675</xdr:rowOff>
    </xdr:from>
    <xdr:to>
      <xdr:col>29</xdr:col>
      <xdr:colOff>561975</xdr:colOff>
      <xdr:row>44</xdr:row>
      <xdr:rowOff>9525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82125" y="6105525"/>
          <a:ext cx="49720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31"/>
  <sheetViews>
    <sheetView zoomScale="75" zoomScaleNormal="75" zoomScalePageLayoutView="0" workbookViewId="0" topLeftCell="A1">
      <selection activeCell="T31" sqref="T28:T31"/>
    </sheetView>
  </sheetViews>
  <sheetFormatPr defaultColWidth="9.140625" defaultRowHeight="12.75"/>
  <cols>
    <col min="1" max="1" width="2.8515625" style="0" customWidth="1"/>
    <col min="2" max="2" width="4.28125" style="0" customWidth="1"/>
    <col min="3" max="3" width="6.57421875" style="0" customWidth="1"/>
    <col min="4" max="4" width="6.28125" style="0" customWidth="1"/>
    <col min="5" max="5" width="8.421875" style="0" customWidth="1"/>
    <col min="6" max="6" width="8.140625" style="0" customWidth="1"/>
    <col min="7" max="8" width="6.8515625" style="0" customWidth="1"/>
    <col min="9" max="9" width="8.57421875" style="0" customWidth="1"/>
    <col min="10" max="10" width="7.7109375" style="0" customWidth="1"/>
    <col min="13" max="13" width="9.57421875" style="0" customWidth="1"/>
    <col min="14" max="14" width="8.421875" style="0" customWidth="1"/>
    <col min="15" max="15" width="7.7109375" style="0" customWidth="1"/>
    <col min="16" max="16" width="8.140625" style="0" customWidth="1"/>
    <col min="17" max="18" width="7.28125" style="0" customWidth="1"/>
    <col min="19" max="19" width="7.00390625" style="0" customWidth="1"/>
    <col min="20" max="20" width="3.7109375" style="0" customWidth="1"/>
    <col min="21" max="21" width="7.28125" style="0" customWidth="1"/>
    <col min="22" max="22" width="6.8515625" style="0" customWidth="1"/>
    <col min="23" max="23" width="6.00390625" style="0" customWidth="1"/>
    <col min="24" max="24" width="6.28125" style="0" customWidth="1"/>
    <col min="25" max="25" width="6.8515625" style="0" customWidth="1"/>
    <col min="26" max="26" width="7.00390625" style="0" customWidth="1"/>
    <col min="27" max="27" width="8.28125" style="0" customWidth="1"/>
  </cols>
  <sheetData>
    <row r="1" ht="13.5" thickBot="1"/>
    <row r="2" spans="2:28" ht="18.75" thickBot="1">
      <c r="B2" s="23" t="s">
        <v>12</v>
      </c>
      <c r="C2" s="6"/>
      <c r="D2" s="6"/>
      <c r="E2" s="6"/>
      <c r="F2" s="6"/>
      <c r="G2" s="6"/>
      <c r="H2" s="6"/>
      <c r="I2" s="6"/>
      <c r="J2" s="7"/>
      <c r="K2" s="24" t="s">
        <v>21</v>
      </c>
      <c r="L2" s="6"/>
      <c r="M2" s="6"/>
      <c r="N2" s="6"/>
      <c r="O2" s="6"/>
      <c r="P2" s="6"/>
      <c r="Q2" s="6"/>
      <c r="R2" s="6"/>
      <c r="S2" s="6"/>
      <c r="T2" s="5"/>
      <c r="U2" s="43" t="s">
        <v>23</v>
      </c>
      <c r="V2" s="6"/>
      <c r="W2" s="6"/>
      <c r="X2" s="6"/>
      <c r="Y2" s="6"/>
      <c r="Z2" s="6"/>
      <c r="AA2" s="6"/>
      <c r="AB2" s="7"/>
    </row>
    <row r="3" spans="2:28" ht="12.75">
      <c r="B3" s="21"/>
      <c r="C3" s="14"/>
      <c r="D3" s="14"/>
      <c r="E3" s="14"/>
      <c r="F3" s="14"/>
      <c r="G3" s="14"/>
      <c r="H3" s="14"/>
      <c r="I3" s="14"/>
      <c r="J3" s="15"/>
      <c r="K3" s="34" t="s">
        <v>9</v>
      </c>
      <c r="L3" s="35">
        <v>3000</v>
      </c>
      <c r="M3" s="36" t="s">
        <v>19</v>
      </c>
      <c r="N3" s="6"/>
      <c r="O3" s="6"/>
      <c r="P3" s="6"/>
      <c r="Q3" s="6"/>
      <c r="R3" s="6"/>
      <c r="S3" s="6"/>
      <c r="T3" s="21"/>
      <c r="U3" s="14" t="s">
        <v>24</v>
      </c>
      <c r="V3" s="14"/>
      <c r="W3" s="14" t="s">
        <v>25</v>
      </c>
      <c r="Y3" s="14" t="s">
        <v>26</v>
      </c>
      <c r="Z3" s="14"/>
      <c r="AA3" s="14"/>
      <c r="AB3" s="15"/>
    </row>
    <row r="4" spans="2:28" ht="12.75">
      <c r="B4" s="8"/>
      <c r="C4" s="9"/>
      <c r="D4" s="9"/>
      <c r="E4" s="9"/>
      <c r="F4" s="9"/>
      <c r="G4" s="9"/>
      <c r="H4" s="9"/>
      <c r="I4" s="9"/>
      <c r="J4" s="25"/>
      <c r="K4" s="11"/>
      <c r="L4" s="12"/>
      <c r="M4" s="13"/>
      <c r="N4" s="14"/>
      <c r="O4" s="14"/>
      <c r="P4" s="14"/>
      <c r="Q4" s="14"/>
      <c r="R4" s="14"/>
      <c r="S4" s="14"/>
      <c r="T4" s="21"/>
      <c r="U4" s="14"/>
      <c r="V4" s="14"/>
      <c r="W4" s="14"/>
      <c r="X4" s="14"/>
      <c r="Y4" s="14"/>
      <c r="Z4" s="14"/>
      <c r="AA4" s="14"/>
      <c r="AB4" s="15"/>
    </row>
    <row r="5" spans="2:28" s="4" customFormat="1" ht="27" customHeight="1">
      <c r="B5" s="11" t="s">
        <v>0</v>
      </c>
      <c r="C5" s="16" t="s">
        <v>1</v>
      </c>
      <c r="D5" s="16"/>
      <c r="E5" s="16" t="s">
        <v>10</v>
      </c>
      <c r="F5" s="16" t="s">
        <v>10</v>
      </c>
      <c r="G5" s="16" t="s">
        <v>22</v>
      </c>
      <c r="H5" s="16" t="s">
        <v>4</v>
      </c>
      <c r="I5" s="16" t="s">
        <v>6</v>
      </c>
      <c r="J5" s="17" t="s">
        <v>7</v>
      </c>
      <c r="K5" s="11" t="s">
        <v>8</v>
      </c>
      <c r="L5" s="16" t="s">
        <v>11</v>
      </c>
      <c r="M5" s="16" t="s">
        <v>30</v>
      </c>
      <c r="N5" s="16" t="s">
        <v>13</v>
      </c>
      <c r="O5" s="16" t="s">
        <v>10</v>
      </c>
      <c r="P5" s="16" t="s">
        <v>10</v>
      </c>
      <c r="Q5" s="16" t="s">
        <v>14</v>
      </c>
      <c r="R5" s="16" t="s">
        <v>15</v>
      </c>
      <c r="S5" s="16" t="s">
        <v>16</v>
      </c>
      <c r="T5" s="11" t="s">
        <v>37</v>
      </c>
      <c r="U5" s="16" t="s">
        <v>27</v>
      </c>
      <c r="V5" s="16" t="s">
        <v>28</v>
      </c>
      <c r="W5" s="16" t="s">
        <v>31</v>
      </c>
      <c r="X5" s="16" t="s">
        <v>32</v>
      </c>
      <c r="Y5" s="16" t="s">
        <v>33</v>
      </c>
      <c r="Z5" s="16" t="s">
        <v>35</v>
      </c>
      <c r="AA5" s="16" t="s">
        <v>36</v>
      </c>
      <c r="AB5" s="17"/>
    </row>
    <row r="6" spans="2:28" s="2" customFormat="1" ht="13.5" thickBot="1">
      <c r="B6" s="18" t="s">
        <v>2</v>
      </c>
      <c r="C6" s="19" t="s">
        <v>2</v>
      </c>
      <c r="D6" s="19" t="s">
        <v>3</v>
      </c>
      <c r="E6" s="19" t="s">
        <v>5</v>
      </c>
      <c r="F6" s="19" t="s">
        <v>5</v>
      </c>
      <c r="G6" s="19"/>
      <c r="H6" s="19"/>
      <c r="I6" s="19"/>
      <c r="J6" s="20"/>
      <c r="K6" s="18" t="s">
        <v>19</v>
      </c>
      <c r="L6" s="18" t="s">
        <v>20</v>
      </c>
      <c r="M6" s="18" t="s">
        <v>19</v>
      </c>
      <c r="N6" s="22" t="s">
        <v>3</v>
      </c>
      <c r="O6" s="19" t="s">
        <v>19</v>
      </c>
      <c r="P6" s="19" t="s">
        <v>19</v>
      </c>
      <c r="Q6" s="19"/>
      <c r="R6" s="19"/>
      <c r="S6" s="19"/>
      <c r="T6" s="44"/>
      <c r="U6" s="13"/>
      <c r="V6" s="13"/>
      <c r="W6" s="13"/>
      <c r="X6" s="13"/>
      <c r="Y6" s="13"/>
      <c r="Z6" s="13"/>
      <c r="AA6" s="13"/>
      <c r="AB6" s="45"/>
    </row>
    <row r="7" spans="2:28" ht="12.75">
      <c r="B7" s="21">
        <v>1</v>
      </c>
      <c r="C7" s="14">
        <v>0.05</v>
      </c>
      <c r="D7" s="26">
        <f>C7/B7</f>
        <v>0.05</v>
      </c>
      <c r="E7" s="27">
        <f ca="1">C7*(RAND()*2-1)</f>
        <v>0.029643587542865647</v>
      </c>
      <c r="F7" s="27">
        <v>0.03615207179393483</v>
      </c>
      <c r="G7" s="27">
        <f>B7+F7</f>
        <v>1.0361520717939348</v>
      </c>
      <c r="H7" s="28">
        <f>LOG10(B7)</f>
        <v>0</v>
      </c>
      <c r="I7" s="29">
        <f>ABS(LOG10(B7+C7)-H7)</f>
        <v>0.021189299069938092</v>
      </c>
      <c r="J7" s="30">
        <f>ABS(LOG10(B7-C7)-H7)</f>
        <v>0.022276394711152253</v>
      </c>
      <c r="K7" s="37">
        <f>$L$3*B7^3</f>
        <v>3000</v>
      </c>
      <c r="L7" s="38">
        <f>LOG10(K7)</f>
        <v>3.4771212547196626</v>
      </c>
      <c r="M7" s="39">
        <f>$L$3*G7^3*(1+O7)</f>
        <v>3216.6841597810585</v>
      </c>
      <c r="N7" s="27">
        <v>0.05</v>
      </c>
      <c r="O7" s="27">
        <f ca="1">N7*(RAND()*2-1)</f>
        <v>-0.036133987543112055</v>
      </c>
      <c r="P7" s="27">
        <v>0.09195503442746339</v>
      </c>
      <c r="Q7" s="38">
        <f>LOG10(M7)</f>
        <v>3.5074084204300555</v>
      </c>
      <c r="R7" s="28">
        <f>ABS(LOG10(M7*(1+N7))-Q7)</f>
        <v>0.021189299069938272</v>
      </c>
      <c r="S7" s="28">
        <f>ABS(LOG10(M7*(1-N7))-Q7)</f>
        <v>0.022276394711151948</v>
      </c>
      <c r="T7" s="46">
        <v>1</v>
      </c>
      <c r="U7" s="28">
        <f>H7</f>
        <v>0</v>
      </c>
      <c r="V7" s="28">
        <f aca="true" t="shared" si="0" ref="V7:V16">Q7</f>
        <v>3.5074084204300555</v>
      </c>
      <c r="W7" s="38">
        <f>U7*V7</f>
        <v>0</v>
      </c>
      <c r="X7" s="38">
        <f>U7^2</f>
        <v>0</v>
      </c>
      <c r="Y7" s="38">
        <f>V7^2</f>
        <v>12.301913827703657</v>
      </c>
      <c r="Z7" s="38">
        <f>$N$19*U7+$N$20</f>
        <v>3.499184520596179</v>
      </c>
      <c r="AA7" s="29">
        <f>(Z7-V7)^2</f>
        <v>6.763252847763213E-05</v>
      </c>
      <c r="AB7" s="15"/>
    </row>
    <row r="8" spans="2:28" ht="12.75">
      <c r="B8" s="21">
        <v>2</v>
      </c>
      <c r="C8" s="14">
        <f>$C$7</f>
        <v>0.05</v>
      </c>
      <c r="D8" s="26">
        <f aca="true" t="shared" si="1" ref="D8:D16">C8/B8</f>
        <v>0.025</v>
      </c>
      <c r="E8" s="27">
        <f aca="true" ca="1" t="shared" si="2" ref="E8:E16">C8*(RAND()*2-1)</f>
        <v>-0.02999031239002923</v>
      </c>
      <c r="F8" s="27">
        <v>-0.020403724735587627</v>
      </c>
      <c r="G8" s="27">
        <f aca="true" t="shared" si="3" ref="G8:G16">B8+F8</f>
        <v>1.9795962752644123</v>
      </c>
      <c r="H8" s="28">
        <f aca="true" t="shared" si="4" ref="H8:H16">LOG10(B8)</f>
        <v>0.3010299956639812</v>
      </c>
      <c r="I8" s="29">
        <f aca="true" t="shared" si="5" ref="I8:I16">ABS(LOG10(B8+C8)-H8)</f>
        <v>0.010723865391773058</v>
      </c>
      <c r="J8" s="30">
        <f aca="true" t="shared" si="6" ref="J8:J16">ABS(LOG10(B8-C8)-H8)</f>
        <v>0.010995384301463185</v>
      </c>
      <c r="K8" s="37">
        <f aca="true" t="shared" si="7" ref="K8:K16">$L$3*B8^3</f>
        <v>24000</v>
      </c>
      <c r="L8" s="38">
        <f aca="true" t="shared" si="8" ref="L8:L16">LOG10(K8)</f>
        <v>4.380211241711606</v>
      </c>
      <c r="M8" s="39">
        <f aca="true" t="shared" si="9" ref="M8:M16">$L$3*G8^3*(1+O8)</f>
        <v>22585.387878003574</v>
      </c>
      <c r="N8" s="27">
        <f>$N$7</f>
        <v>0.05</v>
      </c>
      <c r="O8" s="27">
        <f aca="true" ca="1" t="shared" si="10" ref="O8:O16">N8*(RAND()*2-1)</f>
        <v>-0.029542736769534363</v>
      </c>
      <c r="P8" s="27">
        <v>-0.025076087882165157</v>
      </c>
      <c r="Q8" s="38">
        <f aca="true" t="shared" si="11" ref="Q8:Q16">LOG10(M8)</f>
        <v>4.353827553468593</v>
      </c>
      <c r="R8" s="28">
        <f aca="true" t="shared" si="12" ref="R8:R16">ABS(LOG10(M8*(1+N8))-Q8)</f>
        <v>0.021189299069938272</v>
      </c>
      <c r="S8" s="28">
        <f aca="true" t="shared" si="13" ref="S8:S16">ABS(LOG10(M8*(1-N8))-Q8)</f>
        <v>0.022276394711151504</v>
      </c>
      <c r="T8" s="46">
        <f>T7+1</f>
        <v>2</v>
      </c>
      <c r="U8" s="28">
        <f aca="true" t="shared" si="14" ref="U8:U16">H8</f>
        <v>0.3010299956639812</v>
      </c>
      <c r="V8" s="28">
        <f t="shared" si="0"/>
        <v>4.353827553468593</v>
      </c>
      <c r="W8" s="38">
        <f aca="true" t="shared" si="15" ref="W8:W16">U8*V8</f>
        <v>1.3106326895423723</v>
      </c>
      <c r="X8" s="38">
        <f aca="true" t="shared" si="16" ref="X8:Y16">U8^2</f>
        <v>0.09061905828945654</v>
      </c>
      <c r="Y8" s="38">
        <f t="shared" si="16"/>
        <v>18.95581436534231</v>
      </c>
      <c r="Z8" s="38">
        <f aca="true" t="shared" si="17" ref="Z8:Z16">$N$19*U8+$N$20</f>
        <v>4.392638243799322</v>
      </c>
      <c r="AA8" s="29">
        <f aca="true" t="shared" si="18" ref="AA8:AA16">(Z8-V8)^2</f>
        <v>0.0015062696839477615</v>
      </c>
      <c r="AB8" s="15"/>
    </row>
    <row r="9" spans="2:28" ht="12.75">
      <c r="B9" s="21">
        <v>3</v>
      </c>
      <c r="C9" s="14">
        <f aca="true" t="shared" si="19" ref="C9:C16">$C$7</f>
        <v>0.05</v>
      </c>
      <c r="D9" s="26">
        <f t="shared" si="1"/>
        <v>0.016666666666666666</v>
      </c>
      <c r="E9" s="27">
        <f ca="1" t="shared" si="2"/>
        <v>0.04685783819780849</v>
      </c>
      <c r="F9" s="27">
        <v>0.007052078563818798</v>
      </c>
      <c r="G9" s="27">
        <f t="shared" si="3"/>
        <v>3.007052078563819</v>
      </c>
      <c r="H9" s="28">
        <f t="shared" si="4"/>
        <v>0.47712125471966244</v>
      </c>
      <c r="I9" s="29">
        <f t="shared" si="5"/>
        <v>0.007178584627123397</v>
      </c>
      <c r="J9" s="30">
        <f t="shared" si="6"/>
        <v>0.007299238741499403</v>
      </c>
      <c r="K9" s="37">
        <f t="shared" si="7"/>
        <v>81000</v>
      </c>
      <c r="L9" s="38">
        <f t="shared" si="8"/>
        <v>4.9084850188786495</v>
      </c>
      <c r="M9" s="39">
        <f t="shared" si="9"/>
        <v>85061.55726447821</v>
      </c>
      <c r="N9" s="27">
        <f aca="true" t="shared" si="20" ref="N9:N16">$N$7</f>
        <v>0.05</v>
      </c>
      <c r="O9" s="27">
        <f ca="1" t="shared" si="10"/>
        <v>0.04277167465049603</v>
      </c>
      <c r="P9" s="27">
        <v>-0.1877282907439824</v>
      </c>
      <c r="Q9" s="38">
        <f t="shared" si="11"/>
        <v>4.9297333292971075</v>
      </c>
      <c r="R9" s="28">
        <f t="shared" si="12"/>
        <v>0.021189299069938272</v>
      </c>
      <c r="S9" s="28">
        <f t="shared" si="13"/>
        <v>0.022276394711151504</v>
      </c>
      <c r="T9" s="46">
        <f aca="true" t="shared" si="21" ref="T9:T16">T8+1</f>
        <v>3</v>
      </c>
      <c r="U9" s="28">
        <f t="shared" si="14"/>
        <v>0.47712125471966244</v>
      </c>
      <c r="V9" s="28">
        <f t="shared" si="0"/>
        <v>4.9297333292971075</v>
      </c>
      <c r="W9" s="38">
        <f t="shared" si="15"/>
        <v>2.3520805515075747</v>
      </c>
      <c r="X9" s="38">
        <f t="shared" si="16"/>
        <v>0.227644691705265</v>
      </c>
      <c r="Y9" s="38">
        <f t="shared" si="16"/>
        <v>24.302270697982745</v>
      </c>
      <c r="Z9" s="38">
        <f t="shared" si="17"/>
        <v>4.915275168002859</v>
      </c>
      <c r="AA9" s="29">
        <f t="shared" si="18"/>
        <v>0.00020903842801050498</v>
      </c>
      <c r="AB9" s="15"/>
    </row>
    <row r="10" spans="2:28" ht="12.75">
      <c r="B10" s="21">
        <v>4</v>
      </c>
      <c r="C10" s="14">
        <f t="shared" si="19"/>
        <v>0.05</v>
      </c>
      <c r="D10" s="26">
        <f t="shared" si="1"/>
        <v>0.0125</v>
      </c>
      <c r="E10" s="27">
        <f ca="1" t="shared" si="2"/>
        <v>0.018820193740535097</v>
      </c>
      <c r="F10" s="27">
        <v>0.026889921533302497</v>
      </c>
      <c r="G10" s="27">
        <f t="shared" si="3"/>
        <v>4.026889921533303</v>
      </c>
      <c r="H10" s="28">
        <f t="shared" si="4"/>
        <v>0.6020599913279624</v>
      </c>
      <c r="I10" s="29">
        <f t="shared" si="5"/>
        <v>0.005395031886706092</v>
      </c>
      <c r="J10" s="30">
        <f t="shared" si="6"/>
        <v>0.005462895701502157</v>
      </c>
      <c r="K10" s="37">
        <f t="shared" si="7"/>
        <v>192000</v>
      </c>
      <c r="L10" s="38">
        <f t="shared" si="8"/>
        <v>5.283301228703549</v>
      </c>
      <c r="M10" s="39">
        <f t="shared" si="9"/>
        <v>205507.78526565392</v>
      </c>
      <c r="N10" s="27">
        <f t="shared" si="20"/>
        <v>0.05</v>
      </c>
      <c r="O10" s="27">
        <f ca="1" t="shared" si="10"/>
        <v>0.04905377360899517</v>
      </c>
      <c r="P10" s="27">
        <v>0.00498740334900214</v>
      </c>
      <c r="Q10" s="38">
        <f t="shared" si="11"/>
        <v>5.312828278931648</v>
      </c>
      <c r="R10" s="28">
        <f t="shared" si="12"/>
        <v>0.021189299069938272</v>
      </c>
      <c r="S10" s="28">
        <f t="shared" si="13"/>
        <v>0.022276394711152392</v>
      </c>
      <c r="T10" s="46">
        <f t="shared" si="21"/>
        <v>4</v>
      </c>
      <c r="U10" s="28">
        <f t="shared" si="14"/>
        <v>0.6020599913279624</v>
      </c>
      <c r="V10" s="28">
        <f t="shared" si="0"/>
        <v>5.312828278931648</v>
      </c>
      <c r="W10" s="38">
        <f t="shared" si="15"/>
        <v>3.1986413475405415</v>
      </c>
      <c r="X10" s="38">
        <f t="shared" si="16"/>
        <v>0.3624762331578262</v>
      </c>
      <c r="Y10" s="38">
        <f t="shared" si="16"/>
        <v>28.22614432141582</v>
      </c>
      <c r="Z10" s="38">
        <f t="shared" si="17"/>
        <v>5.286091967002464</v>
      </c>
      <c r="AA10" s="29">
        <f t="shared" si="18"/>
        <v>0.0007148303755746456</v>
      </c>
      <c r="AB10" s="15"/>
    </row>
    <row r="11" spans="2:28" ht="12.75">
      <c r="B11" s="21">
        <v>5</v>
      </c>
      <c r="C11" s="14">
        <f t="shared" si="19"/>
        <v>0.05</v>
      </c>
      <c r="D11" s="26">
        <f t="shared" si="1"/>
        <v>0.01</v>
      </c>
      <c r="E11" s="27">
        <f ca="1" t="shared" si="2"/>
        <v>0.003073205921939182</v>
      </c>
      <c r="F11" s="27">
        <v>0.025059134224776836</v>
      </c>
      <c r="G11" s="27">
        <f t="shared" si="3"/>
        <v>5.025059134224777</v>
      </c>
      <c r="H11" s="28">
        <f t="shared" si="4"/>
        <v>0.6989700043360189</v>
      </c>
      <c r="I11" s="29">
        <f t="shared" si="5"/>
        <v>0.004321373782642524</v>
      </c>
      <c r="J11" s="30">
        <f t="shared" si="6"/>
        <v>0.0043648054024501</v>
      </c>
      <c r="K11" s="37">
        <f t="shared" si="7"/>
        <v>375000</v>
      </c>
      <c r="L11" s="38">
        <f t="shared" si="8"/>
        <v>5.574031267727719</v>
      </c>
      <c r="M11" s="39">
        <f t="shared" si="9"/>
        <v>363449.2117825307</v>
      </c>
      <c r="N11" s="27">
        <f t="shared" si="20"/>
        <v>0.05</v>
      </c>
      <c r="O11" s="27">
        <f ca="1" t="shared" si="10"/>
        <v>-0.04522960079912917</v>
      </c>
      <c r="P11" s="27">
        <v>-0.13418090944998654</v>
      </c>
      <c r="Q11" s="38">
        <f t="shared" si="11"/>
        <v>5.560443731333596</v>
      </c>
      <c r="R11" s="28">
        <f t="shared" si="12"/>
        <v>0.021189299069938272</v>
      </c>
      <c r="S11" s="28">
        <f t="shared" si="13"/>
        <v>0.022276394711152392</v>
      </c>
      <c r="T11" s="46">
        <f t="shared" si="21"/>
        <v>5</v>
      </c>
      <c r="U11" s="28">
        <f t="shared" si="14"/>
        <v>0.6989700043360189</v>
      </c>
      <c r="V11" s="28">
        <f t="shared" si="0"/>
        <v>5.560443731333596</v>
      </c>
      <c r="W11" s="38">
        <f t="shared" si="15"/>
        <v>3.8865833790004323</v>
      </c>
      <c r="X11" s="38">
        <f t="shared" si="16"/>
        <v>0.4885590669614942</v>
      </c>
      <c r="Y11" s="38">
        <f t="shared" si="16"/>
        <v>30.91853448932708</v>
      </c>
      <c r="Z11" s="38">
        <f t="shared" si="17"/>
        <v>5.573719821983272</v>
      </c>
      <c r="AA11" s="29">
        <f t="shared" si="18"/>
        <v>0.00017625458293842774</v>
      </c>
      <c r="AB11" s="15"/>
    </row>
    <row r="12" spans="2:28" ht="12.75">
      <c r="B12" s="21">
        <v>6</v>
      </c>
      <c r="C12" s="14">
        <f t="shared" si="19"/>
        <v>0.05</v>
      </c>
      <c r="D12" s="26">
        <f t="shared" si="1"/>
        <v>0.008333333333333333</v>
      </c>
      <c r="E12" s="27">
        <f ca="1" t="shared" si="2"/>
        <v>-0.04414332108917991</v>
      </c>
      <c r="F12" s="27">
        <v>0.001140813199697055</v>
      </c>
      <c r="G12" s="27">
        <f t="shared" si="3"/>
        <v>6.001140813199697</v>
      </c>
      <c r="H12" s="28">
        <f t="shared" si="4"/>
        <v>0.7781512503836436</v>
      </c>
      <c r="I12" s="29">
        <f t="shared" si="5"/>
        <v>0.0036041242688252817</v>
      </c>
      <c r="J12" s="30">
        <f t="shared" si="6"/>
        <v>0.0036342846550940777</v>
      </c>
      <c r="K12" s="37">
        <f t="shared" si="7"/>
        <v>648000</v>
      </c>
      <c r="L12" s="38">
        <f t="shared" si="8"/>
        <v>5.811575005870593</v>
      </c>
      <c r="M12" s="39">
        <f t="shared" si="9"/>
        <v>677454.759957718</v>
      </c>
      <c r="N12" s="27">
        <f t="shared" si="20"/>
        <v>0.05</v>
      </c>
      <c r="O12" s="27">
        <f ca="1" t="shared" si="10"/>
        <v>0.044858768813435645</v>
      </c>
      <c r="P12" s="27">
        <v>-0.10618090831770699</v>
      </c>
      <c r="Q12" s="38">
        <f t="shared" si="11"/>
        <v>5.830880298577094</v>
      </c>
      <c r="R12" s="28">
        <f t="shared" si="12"/>
        <v>0.021189299069938272</v>
      </c>
      <c r="S12" s="28">
        <f t="shared" si="13"/>
        <v>0.022276394711152392</v>
      </c>
      <c r="T12" s="46">
        <f t="shared" si="21"/>
        <v>6</v>
      </c>
      <c r="U12" s="28">
        <f t="shared" si="14"/>
        <v>0.7781512503836436</v>
      </c>
      <c r="V12" s="28">
        <f t="shared" si="0"/>
        <v>5.830880298577094</v>
      </c>
      <c r="W12" s="38">
        <f t="shared" si="15"/>
        <v>4.53730679517512</v>
      </c>
      <c r="X12" s="38">
        <f t="shared" si="16"/>
        <v>0.6055193684736281</v>
      </c>
      <c r="Y12" s="38">
        <f t="shared" si="16"/>
        <v>33.999165056334505</v>
      </c>
      <c r="Z12" s="38">
        <f t="shared" si="17"/>
        <v>5.808728891206002</v>
      </c>
      <c r="AA12" s="29">
        <f t="shared" si="18"/>
        <v>0.0004906848485200887</v>
      </c>
      <c r="AB12" s="15"/>
    </row>
    <row r="13" spans="2:28" ht="12.75">
      <c r="B13" s="21">
        <v>7</v>
      </c>
      <c r="C13" s="14">
        <f t="shared" si="19"/>
        <v>0.05</v>
      </c>
      <c r="D13" s="26">
        <f t="shared" si="1"/>
        <v>0.0071428571428571435</v>
      </c>
      <c r="E13" s="27">
        <f ca="1" t="shared" si="2"/>
        <v>-0.02932522717981958</v>
      </c>
      <c r="F13" s="27">
        <v>-0.0036574678634355264</v>
      </c>
      <c r="G13" s="27">
        <f t="shared" si="3"/>
        <v>6.996342532136564</v>
      </c>
      <c r="H13" s="28">
        <f t="shared" si="4"/>
        <v>0.8450980400142568</v>
      </c>
      <c r="I13" s="29">
        <f t="shared" si="5"/>
        <v>0.003091076977141838</v>
      </c>
      <c r="J13" s="30">
        <f t="shared" si="6"/>
        <v>0.0031132354241428795</v>
      </c>
      <c r="K13" s="37">
        <f t="shared" si="7"/>
        <v>1029000</v>
      </c>
      <c r="L13" s="38">
        <f t="shared" si="8"/>
        <v>6.012415374762433</v>
      </c>
      <c r="M13" s="39">
        <f t="shared" si="9"/>
        <v>1023144.9810966327</v>
      </c>
      <c r="N13" s="27">
        <f t="shared" si="20"/>
        <v>0.05</v>
      </c>
      <c r="O13" s="27">
        <f ca="1" t="shared" si="10"/>
        <v>-0.0041298113276077245</v>
      </c>
      <c r="P13" s="27">
        <v>0.08183021179965007</v>
      </c>
      <c r="Q13" s="38">
        <f t="shared" si="11"/>
        <v>6.009937178217496</v>
      </c>
      <c r="R13" s="28">
        <f t="shared" si="12"/>
        <v>0.021189299069938272</v>
      </c>
      <c r="S13" s="28">
        <f t="shared" si="13"/>
        <v>0.022276394711152392</v>
      </c>
      <c r="T13" s="46">
        <f t="shared" si="21"/>
        <v>7</v>
      </c>
      <c r="U13" s="28">
        <f t="shared" si="14"/>
        <v>0.8450980400142568</v>
      </c>
      <c r="V13" s="28">
        <f t="shared" si="0"/>
        <v>6.009937178217496</v>
      </c>
      <c r="W13" s="38">
        <f t="shared" si="15"/>
        <v>5.078986129920419</v>
      </c>
      <c r="X13" s="38">
        <f t="shared" si="16"/>
        <v>0.7141906972359384</v>
      </c>
      <c r="Y13" s="38">
        <f t="shared" si="16"/>
        <v>36.11934488612088</v>
      </c>
      <c r="Z13" s="38">
        <f t="shared" si="17"/>
        <v>6.007426228061213</v>
      </c>
      <c r="AA13" s="29">
        <f t="shared" si="18"/>
        <v>6.304870687335383E-06</v>
      </c>
      <c r="AB13" s="15"/>
    </row>
    <row r="14" spans="2:28" ht="12.75">
      <c r="B14" s="21">
        <v>8</v>
      </c>
      <c r="C14" s="14">
        <f t="shared" si="19"/>
        <v>0.05</v>
      </c>
      <c r="D14" s="26">
        <f t="shared" si="1"/>
        <v>0.00625</v>
      </c>
      <c r="E14" s="27">
        <f ca="1" t="shared" si="2"/>
        <v>-0.03944026859982122</v>
      </c>
      <c r="F14" s="27">
        <v>0.008448753673977861</v>
      </c>
      <c r="G14" s="27">
        <f t="shared" si="3"/>
        <v>8.008448753673978</v>
      </c>
      <c r="H14" s="28">
        <f t="shared" si="4"/>
        <v>0.9030899869919435</v>
      </c>
      <c r="I14" s="29">
        <f t="shared" si="5"/>
        <v>0.0027058933759249726</v>
      </c>
      <c r="J14" s="30">
        <f t="shared" si="6"/>
        <v>0.002722858335473255</v>
      </c>
      <c r="K14" s="37">
        <f t="shared" si="7"/>
        <v>1536000</v>
      </c>
      <c r="L14" s="38">
        <f t="shared" si="8"/>
        <v>6.186391215695493</v>
      </c>
      <c r="M14" s="39">
        <f t="shared" si="9"/>
        <v>1499719.2598287791</v>
      </c>
      <c r="N14" s="27">
        <f t="shared" si="20"/>
        <v>0.05</v>
      </c>
      <c r="O14" s="27">
        <f ca="1" t="shared" si="10"/>
        <v>-0.026707198014170343</v>
      </c>
      <c r="P14" s="27">
        <v>0.1390408843632935</v>
      </c>
      <c r="Q14" s="38">
        <f t="shared" si="11"/>
        <v>6.176009968843495</v>
      </c>
      <c r="R14" s="28">
        <f t="shared" si="12"/>
        <v>0.021189299069938272</v>
      </c>
      <c r="S14" s="28">
        <f t="shared" si="13"/>
        <v>0.022276394711152392</v>
      </c>
      <c r="T14" s="46">
        <f t="shared" si="21"/>
        <v>8</v>
      </c>
      <c r="U14" s="28">
        <f t="shared" si="14"/>
        <v>0.9030899869919435</v>
      </c>
      <c r="V14" s="28">
        <f t="shared" si="0"/>
        <v>6.176009968843495</v>
      </c>
      <c r="W14" s="38">
        <f t="shared" si="15"/>
        <v>5.577492762424986</v>
      </c>
      <c r="X14" s="38">
        <f t="shared" si="16"/>
        <v>0.8155715246051087</v>
      </c>
      <c r="Y14" s="38">
        <f t="shared" si="16"/>
        <v>38.143099135254225</v>
      </c>
      <c r="Z14" s="38">
        <f t="shared" si="17"/>
        <v>6.179545690205606</v>
      </c>
      <c r="AA14" s="29">
        <f t="shared" si="18"/>
        <v>1.2501325550486492E-05</v>
      </c>
      <c r="AB14" s="15"/>
    </row>
    <row r="15" spans="2:28" ht="12.75">
      <c r="B15" s="21">
        <v>9</v>
      </c>
      <c r="C15" s="14">
        <f t="shared" si="19"/>
        <v>0.05</v>
      </c>
      <c r="D15" s="26">
        <f t="shared" si="1"/>
        <v>0.005555555555555556</v>
      </c>
      <c r="E15" s="27">
        <f ca="1" t="shared" si="2"/>
        <v>-0.011980268992598875</v>
      </c>
      <c r="F15" s="27">
        <v>-0.014225912223432037</v>
      </c>
      <c r="G15" s="27">
        <f t="shared" si="3"/>
        <v>8.985774087776567</v>
      </c>
      <c r="H15" s="28">
        <f t="shared" si="4"/>
        <v>0.9542425094393249</v>
      </c>
      <c r="I15" s="29">
        <f t="shared" si="5"/>
        <v>0.002406069765878427</v>
      </c>
      <c r="J15" s="30">
        <f t="shared" si="6"/>
        <v>0.0024194741234129236</v>
      </c>
      <c r="K15" s="37">
        <f t="shared" si="7"/>
        <v>2187000</v>
      </c>
      <c r="L15" s="38">
        <f t="shared" si="8"/>
        <v>6.339848783037637</v>
      </c>
      <c r="M15" s="39">
        <f t="shared" si="9"/>
        <v>2116843.340581581</v>
      </c>
      <c r="N15" s="27">
        <f t="shared" si="20"/>
        <v>0.05</v>
      </c>
      <c r="O15" s="27">
        <f ca="1" t="shared" si="10"/>
        <v>-0.02747454647408114</v>
      </c>
      <c r="P15" s="27">
        <v>0.005056131905396555</v>
      </c>
      <c r="Q15" s="38">
        <f t="shared" si="11"/>
        <v>6.325688718747589</v>
      </c>
      <c r="R15" s="28">
        <f t="shared" si="12"/>
        <v>0.021189299069938272</v>
      </c>
      <c r="S15" s="28">
        <f t="shared" si="13"/>
        <v>0.022276394711151504</v>
      </c>
      <c r="T15" s="46">
        <f t="shared" si="21"/>
        <v>9</v>
      </c>
      <c r="U15" s="28">
        <f t="shared" si="14"/>
        <v>0.9542425094393249</v>
      </c>
      <c r="V15" s="28">
        <f t="shared" si="0"/>
        <v>6.325688718747589</v>
      </c>
      <c r="W15" s="38">
        <f t="shared" si="15"/>
        <v>6.036241076909727</v>
      </c>
      <c r="X15" s="38">
        <f t="shared" si="16"/>
        <v>0.91057876682106</v>
      </c>
      <c r="Y15" s="38">
        <f t="shared" si="16"/>
        <v>40.01433776649051</v>
      </c>
      <c r="Z15" s="38">
        <f t="shared" si="17"/>
        <v>6.331365815409539</v>
      </c>
      <c r="AA15" s="29">
        <f t="shared" si="18"/>
        <v>3.222942650912306E-05</v>
      </c>
      <c r="AB15" s="15"/>
    </row>
    <row r="16" spans="2:28" ht="12.75">
      <c r="B16" s="21">
        <v>10</v>
      </c>
      <c r="C16" s="14">
        <f t="shared" si="19"/>
        <v>0.05</v>
      </c>
      <c r="D16" s="26">
        <f t="shared" si="1"/>
        <v>0.005</v>
      </c>
      <c r="E16" s="27">
        <f ca="1" t="shared" si="2"/>
        <v>0.04607777568994749</v>
      </c>
      <c r="F16" s="27">
        <v>-0.02758734941576453</v>
      </c>
      <c r="G16" s="27">
        <f t="shared" si="3"/>
        <v>9.972412650584236</v>
      </c>
      <c r="H16" s="28">
        <f t="shared" si="4"/>
        <v>1</v>
      </c>
      <c r="I16" s="29">
        <f t="shared" si="5"/>
        <v>0.0021660617565077978</v>
      </c>
      <c r="J16" s="30">
        <f t="shared" si="6"/>
        <v>0.0021769192542745452</v>
      </c>
      <c r="K16" s="37">
        <f t="shared" si="7"/>
        <v>3000000</v>
      </c>
      <c r="L16" s="38">
        <f t="shared" si="8"/>
        <v>6.477121254719663</v>
      </c>
      <c r="M16" s="39">
        <f t="shared" si="9"/>
        <v>2847032.4264995386</v>
      </c>
      <c r="N16" s="27">
        <f t="shared" si="20"/>
        <v>0.05</v>
      </c>
      <c r="O16" s="27">
        <f ca="1" t="shared" si="10"/>
        <v>-0.043091447897868035</v>
      </c>
      <c r="P16" s="27">
        <v>0.14080224289956433</v>
      </c>
      <c r="Q16" s="38">
        <f t="shared" si="11"/>
        <v>6.454392413606253</v>
      </c>
      <c r="R16" s="28">
        <f t="shared" si="12"/>
        <v>0.021189299069937384</v>
      </c>
      <c r="S16" s="28">
        <f t="shared" si="13"/>
        <v>0.022276394711152392</v>
      </c>
      <c r="T16" s="47">
        <f t="shared" si="21"/>
        <v>10</v>
      </c>
      <c r="U16" s="28">
        <f t="shared" si="14"/>
        <v>1</v>
      </c>
      <c r="V16" s="28">
        <f t="shared" si="0"/>
        <v>6.454392413606253</v>
      </c>
      <c r="W16" s="38">
        <f t="shared" si="15"/>
        <v>6.454392413606253</v>
      </c>
      <c r="X16" s="38">
        <f t="shared" si="16"/>
        <v>1</v>
      </c>
      <c r="Y16" s="38">
        <f t="shared" si="16"/>
        <v>41.659181428817945</v>
      </c>
      <c r="Z16" s="38">
        <f t="shared" si="17"/>
        <v>6.467173545186414</v>
      </c>
      <c r="AA16" s="29">
        <f t="shared" si="18"/>
        <v>0.00016335732446939814</v>
      </c>
      <c r="AB16" s="15"/>
    </row>
    <row r="17" spans="2:28" ht="13.5" thickBot="1">
      <c r="B17" s="31"/>
      <c r="C17" s="32"/>
      <c r="D17" s="32"/>
      <c r="E17" s="32"/>
      <c r="F17" s="32"/>
      <c r="G17" s="32"/>
      <c r="H17" s="32"/>
      <c r="I17" s="32"/>
      <c r="J17" s="33"/>
      <c r="K17" s="31"/>
      <c r="L17" s="32"/>
      <c r="M17" s="32"/>
      <c r="N17" s="32"/>
      <c r="O17" s="32"/>
      <c r="P17" s="32"/>
      <c r="Q17" s="32"/>
      <c r="R17" s="32"/>
      <c r="S17" s="32"/>
      <c r="T17" s="48" t="s">
        <v>29</v>
      </c>
      <c r="U17" s="49">
        <f>SUM(U7:U16)</f>
        <v>6.559763032876794</v>
      </c>
      <c r="V17" s="49">
        <f>SUM(V7:V16)</f>
        <v>54.461149891452926</v>
      </c>
      <c r="W17" s="49">
        <f>SUM(W7:W16)</f>
        <v>38.43235714562742</v>
      </c>
      <c r="X17" s="49">
        <f>SUM(X7:X16)</f>
        <v>5.215159407249778</v>
      </c>
      <c r="Y17" s="49">
        <f>SUM(Y7:Y16)</f>
        <v>304.6398059747897</v>
      </c>
      <c r="Z17" s="14"/>
      <c r="AA17" s="50">
        <f>SUM(AA7:AA16)</f>
        <v>0.003379103394685404</v>
      </c>
      <c r="AB17" s="15"/>
    </row>
    <row r="18" spans="14:28" ht="12.75">
      <c r="N18" s="10" t="s">
        <v>30</v>
      </c>
      <c r="O18" s="10" t="s">
        <v>38</v>
      </c>
      <c r="P18" s="10"/>
      <c r="Q18" s="2" t="s">
        <v>43</v>
      </c>
      <c r="R18" s="2" t="s">
        <v>18</v>
      </c>
      <c r="T18" s="51"/>
      <c r="U18" s="14"/>
      <c r="V18" s="14"/>
      <c r="W18" s="14"/>
      <c r="X18" s="14"/>
      <c r="Y18" s="14"/>
      <c r="Z18" s="14"/>
      <c r="AA18" s="14"/>
      <c r="AB18" s="15"/>
    </row>
    <row r="19" spans="11:28" ht="13.5" thickBot="1">
      <c r="K19" s="41" t="s">
        <v>39</v>
      </c>
      <c r="L19" s="42" t="s">
        <v>41</v>
      </c>
      <c r="N19" s="40">
        <f>(T16*W17-U17*V17)/(T16*X17-U17^2)</f>
        <v>2.9679890245902354</v>
      </c>
      <c r="O19" s="40">
        <f>SQRT(T16*AA17/U19)</f>
        <v>0.06086632206962804</v>
      </c>
      <c r="P19" s="40"/>
      <c r="Q19" s="1">
        <f>O19/N19</f>
        <v>0.02050759674828357</v>
      </c>
      <c r="R19">
        <v>3</v>
      </c>
      <c r="T19" s="52" t="s">
        <v>34</v>
      </c>
      <c r="U19" s="53">
        <f>T16*X17-U17^2</f>
        <v>9.121103025000828</v>
      </c>
      <c r="V19" s="32"/>
      <c r="W19" s="32"/>
      <c r="X19" s="32"/>
      <c r="Y19" s="32"/>
      <c r="Z19" s="32"/>
      <c r="AA19" s="32"/>
      <c r="AB19" s="33"/>
    </row>
    <row r="20" spans="11:18" ht="15.75">
      <c r="K20" s="41" t="s">
        <v>40</v>
      </c>
      <c r="L20" s="42" t="s">
        <v>42</v>
      </c>
      <c r="N20" s="40">
        <f>(V17*X17-W17*U17)/(T16*X17-U17^2)</f>
        <v>3.499184520596179</v>
      </c>
      <c r="O20" s="40">
        <f>SQRT(AA17*X17/U19)</f>
        <v>0.04395526002517586</v>
      </c>
      <c r="P20" s="40"/>
      <c r="Q20" s="1">
        <f>O20/N20</f>
        <v>0.012561572493949793</v>
      </c>
      <c r="R20">
        <v>3.4771</v>
      </c>
    </row>
    <row r="21" spans="12:18" ht="12.75">
      <c r="L21" t="s">
        <v>17</v>
      </c>
      <c r="N21" s="56">
        <f>10^N20</f>
        <v>3156.345388797572</v>
      </c>
      <c r="O21" s="3"/>
      <c r="P21" s="3"/>
      <c r="Q21" s="3"/>
      <c r="R21" s="56">
        <f>10^R20</f>
        <v>2999.8531811907937</v>
      </c>
    </row>
    <row r="22" spans="12:14" ht="12.75">
      <c r="L22" s="54" t="s">
        <v>44</v>
      </c>
      <c r="N22" s="55">
        <f>((T16*W17-U17*V17)/((SQRT(T16*X17-U17^2))*SQRT(T16*Y17-V17^2)))^2</f>
        <v>0.9995796152732438</v>
      </c>
    </row>
    <row r="28" ht="15.75">
      <c r="T28" s="57" t="s">
        <v>47</v>
      </c>
    </row>
    <row r="30" ht="12.75">
      <c r="T30" t="s">
        <v>45</v>
      </c>
    </row>
    <row r="31" ht="12.75">
      <c r="T31" t="s">
        <v>46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M33"/>
  <sheetViews>
    <sheetView tabSelected="1" zoomScale="80" zoomScaleNormal="80" zoomScalePageLayoutView="0" workbookViewId="0" topLeftCell="A1">
      <selection activeCell="AG18" sqref="AG18"/>
    </sheetView>
  </sheetViews>
  <sheetFormatPr defaultColWidth="9.140625" defaultRowHeight="12.75"/>
  <cols>
    <col min="1" max="1" width="2.8515625" style="0" customWidth="1"/>
    <col min="2" max="2" width="4.28125" style="0" customWidth="1"/>
    <col min="3" max="3" width="6.57421875" style="0" customWidth="1"/>
    <col min="4" max="4" width="6.7109375" style="0" customWidth="1"/>
    <col min="5" max="5" width="8.421875" style="0" customWidth="1"/>
    <col min="6" max="6" width="8.140625" style="0" customWidth="1"/>
    <col min="7" max="8" width="6.8515625" style="0" customWidth="1"/>
    <col min="9" max="9" width="8.57421875" style="0" customWidth="1"/>
    <col min="10" max="10" width="7.7109375" style="0" customWidth="1"/>
    <col min="13" max="13" width="9.57421875" style="0" customWidth="1"/>
    <col min="14" max="14" width="8.421875" style="0" customWidth="1"/>
    <col min="15" max="15" width="7.7109375" style="0" customWidth="1"/>
    <col min="16" max="16" width="8.140625" style="0" customWidth="1"/>
    <col min="17" max="18" width="7.28125" style="0" customWidth="1"/>
    <col min="19" max="19" width="7.00390625" style="0" customWidth="1"/>
    <col min="20" max="20" width="3.7109375" style="0" customWidth="1"/>
    <col min="21" max="21" width="7.28125" style="0" customWidth="1"/>
    <col min="22" max="22" width="6.8515625" style="0" customWidth="1"/>
    <col min="23" max="23" width="6.00390625" style="0" customWidth="1"/>
    <col min="24" max="24" width="6.28125" style="0" customWidth="1"/>
    <col min="25" max="25" width="6.8515625" style="0" customWidth="1"/>
    <col min="26" max="26" width="7.00390625" style="0" customWidth="1"/>
    <col min="27" max="27" width="8.28125" style="0" customWidth="1"/>
    <col min="29" max="29" width="4.7109375" style="0" customWidth="1"/>
    <col min="34" max="34" width="7.421875" style="0" customWidth="1"/>
    <col min="36" max="36" width="1.28515625" style="0" customWidth="1"/>
    <col min="37" max="37" width="9.8515625" style="0" customWidth="1"/>
  </cols>
  <sheetData>
    <row r="1" ht="13.5" thickBot="1"/>
    <row r="2" spans="2:28" ht="18.75" thickBot="1">
      <c r="B2" s="23" t="s">
        <v>12</v>
      </c>
      <c r="C2" s="6"/>
      <c r="D2" s="6"/>
      <c r="E2" s="6"/>
      <c r="F2" s="6"/>
      <c r="G2" s="6"/>
      <c r="H2" s="6"/>
      <c r="I2" s="6"/>
      <c r="J2" s="7"/>
      <c r="K2" s="24" t="s">
        <v>21</v>
      </c>
      <c r="L2" s="6"/>
      <c r="M2" s="6"/>
      <c r="N2" s="6"/>
      <c r="O2" s="6"/>
      <c r="P2" s="6"/>
      <c r="Q2" s="6"/>
      <c r="R2" s="6"/>
      <c r="S2" s="6"/>
      <c r="T2" s="5"/>
      <c r="U2" s="43" t="s">
        <v>23</v>
      </c>
      <c r="V2" s="6"/>
      <c r="W2" s="6"/>
      <c r="X2" s="6"/>
      <c r="Y2" s="6"/>
      <c r="Z2" s="6"/>
      <c r="AA2" s="6"/>
      <c r="AB2" s="7"/>
    </row>
    <row r="3" spans="2:28" ht="12.75">
      <c r="B3" s="21"/>
      <c r="C3" s="14"/>
      <c r="D3" s="14"/>
      <c r="E3" s="14"/>
      <c r="F3" s="14"/>
      <c r="G3" s="14"/>
      <c r="H3" s="14"/>
      <c r="I3" s="14"/>
      <c r="J3" s="15"/>
      <c r="K3" s="34" t="s">
        <v>9</v>
      </c>
      <c r="L3" s="35">
        <v>3000</v>
      </c>
      <c r="M3" s="36" t="s">
        <v>19</v>
      </c>
      <c r="N3" s="6"/>
      <c r="O3" s="6"/>
      <c r="P3" s="6"/>
      <c r="Q3" s="6"/>
      <c r="R3" s="6"/>
      <c r="S3" s="6"/>
      <c r="T3" s="21"/>
      <c r="U3" s="14" t="s">
        <v>24</v>
      </c>
      <c r="V3" s="14"/>
      <c r="W3" s="14" t="s">
        <v>25</v>
      </c>
      <c r="Y3" s="14" t="s">
        <v>26</v>
      </c>
      <c r="Z3" s="14"/>
      <c r="AA3" s="14"/>
      <c r="AB3" s="15"/>
    </row>
    <row r="4" spans="2:28" ht="12.75">
      <c r="B4" s="8"/>
      <c r="C4" s="9"/>
      <c r="D4" s="9"/>
      <c r="E4" s="9"/>
      <c r="F4" s="9"/>
      <c r="G4" s="9"/>
      <c r="H4" s="9"/>
      <c r="I4" s="9"/>
      <c r="J4" s="25"/>
      <c r="K4" s="11"/>
      <c r="L4" s="12"/>
      <c r="M4" s="13"/>
      <c r="N4" s="14"/>
      <c r="O4" s="14"/>
      <c r="P4" s="14"/>
      <c r="Q4" s="14"/>
      <c r="R4" s="14"/>
      <c r="S4" s="14"/>
      <c r="T4" s="21"/>
      <c r="U4" s="14"/>
      <c r="V4" s="14"/>
      <c r="W4" s="14"/>
      <c r="X4" s="14"/>
      <c r="Y4" s="14"/>
      <c r="Z4" s="14"/>
      <c r="AA4" s="14"/>
      <c r="AB4" s="15"/>
    </row>
    <row r="5" spans="2:28" s="4" customFormat="1" ht="27" customHeight="1">
      <c r="B5" s="11" t="s">
        <v>0</v>
      </c>
      <c r="C5" s="16" t="s">
        <v>1</v>
      </c>
      <c r="D5" s="16"/>
      <c r="E5" s="16" t="s">
        <v>10</v>
      </c>
      <c r="F5" s="16" t="s">
        <v>10</v>
      </c>
      <c r="G5" s="16" t="s">
        <v>22</v>
      </c>
      <c r="H5" s="16" t="s">
        <v>4</v>
      </c>
      <c r="I5" s="16" t="s">
        <v>6</v>
      </c>
      <c r="J5" s="17" t="s">
        <v>7</v>
      </c>
      <c r="K5" s="11" t="s">
        <v>8</v>
      </c>
      <c r="L5" s="16" t="s">
        <v>11</v>
      </c>
      <c r="M5" s="16" t="s">
        <v>30</v>
      </c>
      <c r="N5" s="16" t="s">
        <v>13</v>
      </c>
      <c r="O5" s="16" t="s">
        <v>10</v>
      </c>
      <c r="P5" s="16" t="s">
        <v>10</v>
      </c>
      <c r="Q5" s="16" t="s">
        <v>14</v>
      </c>
      <c r="R5" s="16" t="s">
        <v>15</v>
      </c>
      <c r="S5" s="16" t="s">
        <v>16</v>
      </c>
      <c r="T5" s="11" t="s">
        <v>37</v>
      </c>
      <c r="U5" s="16" t="s">
        <v>27</v>
      </c>
      <c r="V5" s="16" t="s">
        <v>28</v>
      </c>
      <c r="W5" s="16" t="s">
        <v>31</v>
      </c>
      <c r="X5" s="16" t="s">
        <v>32</v>
      </c>
      <c r="Y5" s="16" t="s">
        <v>33</v>
      </c>
      <c r="Z5" s="16" t="s">
        <v>35</v>
      </c>
      <c r="AA5" s="16" t="s">
        <v>36</v>
      </c>
      <c r="AB5" s="17"/>
    </row>
    <row r="6" spans="2:39" s="2" customFormat="1" ht="13.5" thickBot="1">
      <c r="B6" s="18" t="s">
        <v>2</v>
      </c>
      <c r="C6" s="19" t="s">
        <v>2</v>
      </c>
      <c r="D6" s="19" t="s">
        <v>3</v>
      </c>
      <c r="E6" s="19" t="s">
        <v>5</v>
      </c>
      <c r="F6" s="19" t="s">
        <v>5</v>
      </c>
      <c r="G6" s="19"/>
      <c r="H6" s="19"/>
      <c r="I6" s="19"/>
      <c r="J6" s="20"/>
      <c r="K6" s="18" t="s">
        <v>19</v>
      </c>
      <c r="L6" s="18" t="s">
        <v>20</v>
      </c>
      <c r="M6" s="18" t="s">
        <v>19</v>
      </c>
      <c r="N6" s="22" t="s">
        <v>3</v>
      </c>
      <c r="O6" s="19" t="s">
        <v>19</v>
      </c>
      <c r="P6" s="19" t="s">
        <v>19</v>
      </c>
      <c r="Q6" s="19"/>
      <c r="R6" s="19"/>
      <c r="S6" s="19"/>
      <c r="T6" s="44"/>
      <c r="U6" s="13"/>
      <c r="V6" s="13"/>
      <c r="W6" s="13"/>
      <c r="X6" s="13"/>
      <c r="Y6" s="13"/>
      <c r="Z6" s="13"/>
      <c r="AA6" s="13"/>
      <c r="AB6" s="45"/>
      <c r="AD6"/>
      <c r="AE6"/>
      <c r="AF6"/>
      <c r="AG6"/>
      <c r="AH6" s="58" t="s">
        <v>30</v>
      </c>
      <c r="AI6" s="58" t="s">
        <v>38</v>
      </c>
      <c r="AJ6" s="58"/>
      <c r="AK6" s="59" t="s">
        <v>43</v>
      </c>
      <c r="AL6" s="59" t="s">
        <v>18</v>
      </c>
      <c r="AM6"/>
    </row>
    <row r="7" spans="2:38" ht="12.75">
      <c r="B7" s="21">
        <v>1</v>
      </c>
      <c r="C7" s="14">
        <v>0.1</v>
      </c>
      <c r="D7" s="26">
        <f>C7/B7</f>
        <v>0.1</v>
      </c>
      <c r="E7" s="27">
        <f ca="1">C7*(RAND()*2-1)</f>
        <v>-0.09424524225999686</v>
      </c>
      <c r="F7" s="27">
        <v>-0.032953039109203074</v>
      </c>
      <c r="G7" s="27">
        <f>B7+F7</f>
        <v>0.9670469608907969</v>
      </c>
      <c r="H7" s="28">
        <f>LOG10(B7)</f>
        <v>0</v>
      </c>
      <c r="I7" s="29">
        <f>ABS(LOG10(B7+C7)-H7)</f>
        <v>0.04139268515822508</v>
      </c>
      <c r="J7" s="30">
        <f>ABS(LOG10(B7-C7)-H7)</f>
        <v>0.045757490560675115</v>
      </c>
      <c r="K7" s="37">
        <f>$L$3*B7^3</f>
        <v>3000</v>
      </c>
      <c r="L7" s="38">
        <f>LOG10(K7)</f>
        <v>3.4771212547196626</v>
      </c>
      <c r="M7" s="39">
        <f>$L$3*G7^3*(1+P7)</f>
        <v>2446.385604139105</v>
      </c>
      <c r="N7" s="27">
        <v>0.2</v>
      </c>
      <c r="O7" s="27">
        <f ca="1">N7*(RAND()*2-1)</f>
        <v>0.17022384030388588</v>
      </c>
      <c r="P7" s="27">
        <v>-0.0983022946956799</v>
      </c>
      <c r="Q7" s="38">
        <f>LOG10(M7)</f>
        <v>3.3885249124512797</v>
      </c>
      <c r="R7" s="28">
        <f>ABS(LOG10(M7*(1+N7))-Q7)</f>
        <v>0.07918124604762466</v>
      </c>
      <c r="S7" s="28">
        <f>ABS(LOG10(M7*(1-N7))-Q7)</f>
        <v>0.09691001300805668</v>
      </c>
      <c r="T7" s="46">
        <v>1</v>
      </c>
      <c r="U7" s="28">
        <f>H7</f>
        <v>0</v>
      </c>
      <c r="V7" s="28">
        <f aca="true" t="shared" si="0" ref="V7:V16">Q7</f>
        <v>3.3885249124512797</v>
      </c>
      <c r="W7" s="38">
        <f>U7*V7</f>
        <v>0</v>
      </c>
      <c r="X7" s="38">
        <f>U7^2</f>
        <v>0</v>
      </c>
      <c r="Y7" s="38">
        <f>V7^2</f>
        <v>11.482101082302952</v>
      </c>
      <c r="Z7" s="38">
        <f aca="true" t="shared" si="1" ref="Z7:Z16">$AH$7*U7+$AH$8</f>
        <v>3.400709692953323</v>
      </c>
      <c r="AA7" s="29">
        <f>(Z7-V7)^2</f>
        <v>0.00014846887588297733</v>
      </c>
      <c r="AB7" s="15"/>
      <c r="AE7" s="60" t="s">
        <v>39</v>
      </c>
      <c r="AF7" s="42" t="s">
        <v>41</v>
      </c>
      <c r="AH7" s="40">
        <f>(T16*W17-U17*V17)/(T16*X17-U17^2)</f>
        <v>3.1138719751424717</v>
      </c>
      <c r="AI7" s="40">
        <f>SQRT(T16*AA17/U19)</f>
        <v>0.05923492163595609</v>
      </c>
      <c r="AJ7" s="40"/>
      <c r="AK7" s="1">
        <f>AI7/AH7</f>
        <v>0.019022914913913846</v>
      </c>
      <c r="AL7">
        <v>3</v>
      </c>
    </row>
    <row r="8" spans="2:38" ht="15.75">
      <c r="B8" s="21">
        <v>2</v>
      </c>
      <c r="C8" s="14">
        <f>$C$7</f>
        <v>0.1</v>
      </c>
      <c r="D8" s="26">
        <f aca="true" t="shared" si="2" ref="D8:D16">C8/B8</f>
        <v>0.05</v>
      </c>
      <c r="E8" s="27">
        <f aca="true" ca="1" t="shared" si="3" ref="E8:E16">C8*(RAND()*2-1)</f>
        <v>0.022254510640379713</v>
      </c>
      <c r="F8" s="27">
        <v>-0.04577477708370932</v>
      </c>
      <c r="G8" s="27">
        <f aca="true" t="shared" si="4" ref="G8:G16">B8+F8</f>
        <v>1.9542252229162906</v>
      </c>
      <c r="H8" s="28">
        <f aca="true" t="shared" si="5" ref="H8:H16">LOG10(B8)</f>
        <v>0.3010299956639812</v>
      </c>
      <c r="I8" s="29">
        <f aca="true" t="shared" si="6" ref="I8:I16">ABS(LOG10(B8+C8)-H8)</f>
        <v>0.021189299069938106</v>
      </c>
      <c r="J8" s="30">
        <f aca="true" t="shared" si="7" ref="J8:J16">ABS(LOG10(B8-C8)-H8)</f>
        <v>0.02227639471115228</v>
      </c>
      <c r="K8" s="37">
        <f aca="true" t="shared" si="8" ref="K8:K16">$L$3*B8^3</f>
        <v>24000</v>
      </c>
      <c r="L8" s="38">
        <f aca="true" t="shared" si="9" ref="L8:L16">LOG10(K8)</f>
        <v>4.380211241711606</v>
      </c>
      <c r="M8" s="39">
        <f>$L$3*G8^3*(1+P8)</f>
        <v>22734.98872102618</v>
      </c>
      <c r="N8" s="27">
        <f>$N$7</f>
        <v>0.2</v>
      </c>
      <c r="O8" s="27">
        <f aca="true" ca="1" t="shared" si="10" ref="O8:O16">N8*(RAND()*2-1)</f>
        <v>0.08950798048763114</v>
      </c>
      <c r="P8" s="27">
        <v>0.015429193727774338</v>
      </c>
      <c r="Q8" s="38">
        <f aca="true" t="shared" si="11" ref="Q8:Q16">LOG10(M8)</f>
        <v>4.3566947430849</v>
      </c>
      <c r="R8" s="28">
        <f aca="true" t="shared" si="12" ref="R8:R16">ABS(LOG10(M8*(1+N8))-Q8)</f>
        <v>0.07918124604762511</v>
      </c>
      <c r="S8" s="28">
        <f aca="true" t="shared" si="13" ref="S8:S16">ABS(LOG10(M8*(1-N8))-Q8)</f>
        <v>0.09691001300805624</v>
      </c>
      <c r="T8" s="46">
        <f>T7+1</f>
        <v>2</v>
      </c>
      <c r="U8" s="28">
        <f aca="true" t="shared" si="14" ref="U8:U16">H8</f>
        <v>0.3010299956639812</v>
      </c>
      <c r="V8" s="28">
        <f t="shared" si="0"/>
        <v>4.3566947430849</v>
      </c>
      <c r="W8" s="38">
        <f aca="true" t="shared" si="15" ref="W8:W16">U8*V8</f>
        <v>1.3114957996201373</v>
      </c>
      <c r="X8" s="38">
        <f aca="true" t="shared" si="16" ref="X8:X16">U8^2</f>
        <v>0.09061905828945654</v>
      </c>
      <c r="Y8" s="38">
        <f aca="true" t="shared" si="17" ref="Y8:Y16">V8^2</f>
        <v>18.980789084423606</v>
      </c>
      <c r="Z8" s="38">
        <f t="shared" si="1"/>
        <v>4.338078560128654</v>
      </c>
      <c r="AA8" s="29">
        <f aca="true" t="shared" si="18" ref="AA8:AA16">(Z8-V8)^2</f>
        <v>0.00034656226786043676</v>
      </c>
      <c r="AB8" s="15"/>
      <c r="AE8" s="60" t="s">
        <v>40</v>
      </c>
      <c r="AF8" s="42" t="s">
        <v>42</v>
      </c>
      <c r="AH8" s="40">
        <f>(V17*X17-W17*U17)/(T16*X17-U17^2)</f>
        <v>3.400709692953323</v>
      </c>
      <c r="AI8" s="40">
        <f>SQRT(AA17*X17/U19)</f>
        <v>0.04277712689951723</v>
      </c>
      <c r="AJ8" s="40"/>
      <c r="AK8" s="1">
        <f>AI8/AH8</f>
        <v>0.012578882281000507</v>
      </c>
      <c r="AL8">
        <v>3.4771</v>
      </c>
    </row>
    <row r="9" spans="2:38" ht="12.75">
      <c r="B9" s="21">
        <v>3</v>
      </c>
      <c r="C9" s="14">
        <f aca="true" t="shared" si="19" ref="C9:C16">$C$7</f>
        <v>0.1</v>
      </c>
      <c r="D9" s="26">
        <f t="shared" si="2"/>
        <v>0.03333333333333333</v>
      </c>
      <c r="E9" s="27">
        <f ca="1" t="shared" si="3"/>
        <v>-0.0301490952114829</v>
      </c>
      <c r="F9" s="27">
        <v>0.0023962012547516843</v>
      </c>
      <c r="G9" s="27">
        <f t="shared" si="4"/>
        <v>3.0023962012547516</v>
      </c>
      <c r="H9" s="28">
        <f t="shared" si="5"/>
        <v>0.47712125471966244</v>
      </c>
      <c r="I9" s="29">
        <f t="shared" si="6"/>
        <v>0.01424043911461026</v>
      </c>
      <c r="J9" s="30">
        <f t="shared" si="7"/>
        <v>0.014723256820706354</v>
      </c>
      <c r="K9" s="37">
        <f t="shared" si="8"/>
        <v>81000</v>
      </c>
      <c r="L9" s="38">
        <f t="shared" si="9"/>
        <v>4.9084850188786495</v>
      </c>
      <c r="M9" s="39">
        <f aca="true" t="shared" si="20" ref="M9:M16">$L$3*G9^3*(1+P9)</f>
        <v>78951.41871415866</v>
      </c>
      <c r="N9" s="27">
        <f aca="true" t="shared" si="21" ref="N9:N16">$N$7</f>
        <v>0.2</v>
      </c>
      <c r="O9" s="27">
        <f ca="1" t="shared" si="10"/>
        <v>-0.17938785867790205</v>
      </c>
      <c r="P9" s="27">
        <v>-0.027622999528232484</v>
      </c>
      <c r="Q9" s="38">
        <f t="shared" si="11"/>
        <v>4.897359938450641</v>
      </c>
      <c r="R9" s="28">
        <f t="shared" si="12"/>
        <v>0.07918124604762511</v>
      </c>
      <c r="S9" s="28">
        <f t="shared" si="13"/>
        <v>0.09691001300805624</v>
      </c>
      <c r="T9" s="46">
        <f aca="true" t="shared" si="22" ref="T9:T16">T8+1</f>
        <v>3</v>
      </c>
      <c r="U9" s="28">
        <f t="shared" si="14"/>
        <v>0.47712125471966244</v>
      </c>
      <c r="V9" s="28">
        <f t="shared" si="0"/>
        <v>4.897359938450641</v>
      </c>
      <c r="W9" s="38">
        <f t="shared" si="15"/>
        <v>2.336634518647379</v>
      </c>
      <c r="X9" s="38">
        <f t="shared" si="16"/>
        <v>0.227644691705265</v>
      </c>
      <c r="Y9" s="38">
        <f t="shared" si="17"/>
        <v>23.98413436674127</v>
      </c>
      <c r="Z9" s="38">
        <f t="shared" si="1"/>
        <v>4.886404196769693</v>
      </c>
      <c r="AA9" s="29">
        <f t="shared" si="18"/>
        <v>0.00012002827577967676</v>
      </c>
      <c r="AB9" s="15"/>
      <c r="AF9" t="s">
        <v>17</v>
      </c>
      <c r="AH9" s="56">
        <f>10^AH8</f>
        <v>2515.9945321702053</v>
      </c>
      <c r="AI9" s="3"/>
      <c r="AJ9" s="3"/>
      <c r="AK9" s="3"/>
      <c r="AL9" s="56">
        <f>10^AL8</f>
        <v>2999.8531811907937</v>
      </c>
    </row>
    <row r="10" spans="2:34" ht="12.75">
      <c r="B10" s="21">
        <v>4</v>
      </c>
      <c r="C10" s="14">
        <f t="shared" si="19"/>
        <v>0.1</v>
      </c>
      <c r="D10" s="26">
        <f t="shared" si="2"/>
        <v>0.025</v>
      </c>
      <c r="E10" s="27">
        <f ca="1" t="shared" si="3"/>
        <v>-0.03348651898363553</v>
      </c>
      <c r="F10" s="27">
        <v>-0.044457665868928346</v>
      </c>
      <c r="G10" s="27">
        <f t="shared" si="4"/>
        <v>3.9555423341310716</v>
      </c>
      <c r="H10" s="28">
        <f t="shared" si="5"/>
        <v>0.6020599913279624</v>
      </c>
      <c r="I10" s="29">
        <f t="shared" si="6"/>
        <v>0.010723865391773058</v>
      </c>
      <c r="J10" s="30">
        <f t="shared" si="7"/>
        <v>0.010995384301463185</v>
      </c>
      <c r="K10" s="37">
        <f t="shared" si="8"/>
        <v>192000</v>
      </c>
      <c r="L10" s="38">
        <f t="shared" si="9"/>
        <v>5.283301228703549</v>
      </c>
      <c r="M10" s="39">
        <f t="shared" si="20"/>
        <v>177645.67821174092</v>
      </c>
      <c r="N10" s="27">
        <f t="shared" si="21"/>
        <v>0.2</v>
      </c>
      <c r="O10" s="27">
        <f ca="1" t="shared" si="10"/>
        <v>-0.17482042443381582</v>
      </c>
      <c r="P10" s="27">
        <v>-0.04321296677122155</v>
      </c>
      <c r="Q10" s="38">
        <f t="shared" si="11"/>
        <v>5.249554646378548</v>
      </c>
      <c r="R10" s="28">
        <f t="shared" si="12"/>
        <v>0.07918124604762511</v>
      </c>
      <c r="S10" s="28">
        <f t="shared" si="13"/>
        <v>0.09691001300805624</v>
      </c>
      <c r="T10" s="46">
        <f t="shared" si="22"/>
        <v>4</v>
      </c>
      <c r="U10" s="28">
        <f t="shared" si="14"/>
        <v>0.6020599913279624</v>
      </c>
      <c r="V10" s="28">
        <f t="shared" si="0"/>
        <v>5.249554646378548</v>
      </c>
      <c r="W10" s="38">
        <f t="shared" si="15"/>
        <v>3.1605468248743334</v>
      </c>
      <c r="X10" s="38">
        <f t="shared" si="16"/>
        <v>0.3624762331578262</v>
      </c>
      <c r="Y10" s="38">
        <f t="shared" si="17"/>
        <v>27.557823985314602</v>
      </c>
      <c r="Z10" s="38">
        <f t="shared" si="1"/>
        <v>5.275447427303985</v>
      </c>
      <c r="AA10" s="29">
        <f t="shared" si="18"/>
        <v>0.0006704361040526746</v>
      </c>
      <c r="AB10" s="15"/>
      <c r="AF10" s="54" t="s">
        <v>44</v>
      </c>
      <c r="AH10" s="55">
        <f>((T16*W17-U17*V17)/((SQRT(T16*X17-U17^2))*SQRT(T16*Y17-V17^2)))^2</f>
        <v>0.9996382596116489</v>
      </c>
    </row>
    <row r="11" spans="2:28" ht="12.75">
      <c r="B11" s="21">
        <v>5</v>
      </c>
      <c r="C11" s="14">
        <f t="shared" si="19"/>
        <v>0.1</v>
      </c>
      <c r="D11" s="26">
        <f t="shared" si="2"/>
        <v>0.02</v>
      </c>
      <c r="E11" s="27">
        <f ca="1" t="shared" si="3"/>
        <v>0.08854885523305676</v>
      </c>
      <c r="F11" s="27">
        <v>-0.014557131693907844</v>
      </c>
      <c r="G11" s="27">
        <f t="shared" si="4"/>
        <v>4.985442868306092</v>
      </c>
      <c r="H11" s="28">
        <f t="shared" si="5"/>
        <v>0.6989700043360189</v>
      </c>
      <c r="I11" s="29">
        <f t="shared" si="6"/>
        <v>0.008600171761917519</v>
      </c>
      <c r="J11" s="30">
        <f t="shared" si="7"/>
        <v>0.008773924307505121</v>
      </c>
      <c r="K11" s="37">
        <f t="shared" si="8"/>
        <v>375000</v>
      </c>
      <c r="L11" s="38">
        <f t="shared" si="9"/>
        <v>5.574031267727719</v>
      </c>
      <c r="M11" s="39">
        <f t="shared" si="20"/>
        <v>389472.858312219</v>
      </c>
      <c r="N11" s="27">
        <f t="shared" si="21"/>
        <v>0.2</v>
      </c>
      <c r="O11" s="27">
        <f ca="1" t="shared" si="10"/>
        <v>-0.15748557811583128</v>
      </c>
      <c r="P11" s="27">
        <v>0.047718739833153646</v>
      </c>
      <c r="Q11" s="38">
        <f t="shared" si="11"/>
        <v>5.590477197834134</v>
      </c>
      <c r="R11" s="28">
        <f t="shared" si="12"/>
        <v>0.07918124604762511</v>
      </c>
      <c r="S11" s="28">
        <f t="shared" si="13"/>
        <v>0.09691001300805624</v>
      </c>
      <c r="T11" s="46">
        <f t="shared" si="22"/>
        <v>5</v>
      </c>
      <c r="U11" s="28">
        <f t="shared" si="14"/>
        <v>0.6989700043360189</v>
      </c>
      <c r="V11" s="28">
        <f t="shared" si="0"/>
        <v>5.590477197834134</v>
      </c>
      <c r="W11" s="38">
        <f t="shared" si="15"/>
        <v>3.9075758712105393</v>
      </c>
      <c r="X11" s="38">
        <f t="shared" si="16"/>
        <v>0.4885590669614942</v>
      </c>
      <c r="Y11" s="38">
        <f t="shared" si="17"/>
        <v>31.25343529950339</v>
      </c>
      <c r="Z11" s="38">
        <f t="shared" si="1"/>
        <v>5.577212800920464</v>
      </c>
      <c r="AA11" s="29">
        <f t="shared" si="18"/>
        <v>0.00017594422548338664</v>
      </c>
      <c r="AB11" s="15"/>
    </row>
    <row r="12" spans="2:28" ht="12.75">
      <c r="B12" s="21">
        <v>6</v>
      </c>
      <c r="C12" s="14">
        <f t="shared" si="19"/>
        <v>0.1</v>
      </c>
      <c r="D12" s="26">
        <f t="shared" si="2"/>
        <v>0.016666666666666666</v>
      </c>
      <c r="E12" s="27">
        <f ca="1" t="shared" si="3"/>
        <v>0.03317983143155195</v>
      </c>
      <c r="F12" s="27">
        <v>-0.030560603791028807</v>
      </c>
      <c r="G12" s="27">
        <f t="shared" si="4"/>
        <v>5.969439396208971</v>
      </c>
      <c r="H12" s="28">
        <f t="shared" si="5"/>
        <v>0.7781512503836436</v>
      </c>
      <c r="I12" s="29">
        <f t="shared" si="6"/>
        <v>0.007178584627123397</v>
      </c>
      <c r="J12" s="30">
        <f t="shared" si="7"/>
        <v>0.007299238741499403</v>
      </c>
      <c r="K12" s="37">
        <f t="shared" si="8"/>
        <v>648000</v>
      </c>
      <c r="L12" s="38">
        <f t="shared" si="9"/>
        <v>5.811575005870593</v>
      </c>
      <c r="M12" s="39">
        <f t="shared" si="20"/>
        <v>694311.734412719</v>
      </c>
      <c r="N12" s="27">
        <f t="shared" si="21"/>
        <v>0.2</v>
      </c>
      <c r="O12" s="27">
        <f ca="1" t="shared" si="10"/>
        <v>0.11856929992016241</v>
      </c>
      <c r="P12" s="27">
        <v>0.08800930140194732</v>
      </c>
      <c r="Q12" s="38">
        <f t="shared" si="11"/>
        <v>5.841554505235852</v>
      </c>
      <c r="R12" s="28">
        <f t="shared" si="12"/>
        <v>0.07918124604762511</v>
      </c>
      <c r="S12" s="28">
        <f t="shared" si="13"/>
        <v>0.09691001300805624</v>
      </c>
      <c r="T12" s="46">
        <f t="shared" si="22"/>
        <v>6</v>
      </c>
      <c r="U12" s="28">
        <f t="shared" si="14"/>
        <v>0.7781512503836436</v>
      </c>
      <c r="V12" s="28">
        <f t="shared" si="0"/>
        <v>5.841554505235852</v>
      </c>
      <c r="W12" s="38">
        <f t="shared" si="15"/>
        <v>4.545612942433484</v>
      </c>
      <c r="X12" s="38">
        <f t="shared" si="16"/>
        <v>0.6055193684736281</v>
      </c>
      <c r="Y12" s="38">
        <f t="shared" si="17"/>
        <v>34.12375903764128</v>
      </c>
      <c r="Z12" s="38">
        <f t="shared" si="1"/>
        <v>5.823773063945024</v>
      </c>
      <c r="AA12" s="29">
        <f t="shared" si="18"/>
        <v>0.0003161796543791682</v>
      </c>
      <c r="AB12" s="15"/>
    </row>
    <row r="13" spans="2:28" ht="12.75">
      <c r="B13" s="21">
        <v>7</v>
      </c>
      <c r="C13" s="14">
        <f t="shared" si="19"/>
        <v>0.1</v>
      </c>
      <c r="D13" s="26">
        <f t="shared" si="2"/>
        <v>0.014285714285714287</v>
      </c>
      <c r="E13" s="27">
        <f ca="1" t="shared" si="3"/>
        <v>-0.08199007107122842</v>
      </c>
      <c r="F13" s="27">
        <v>-0.03826002375560442</v>
      </c>
      <c r="G13" s="27">
        <f t="shared" si="4"/>
        <v>6.961739976244395</v>
      </c>
      <c r="H13" s="28">
        <f t="shared" si="5"/>
        <v>0.8450980400142568</v>
      </c>
      <c r="I13" s="29">
        <f t="shared" si="6"/>
        <v>0.006160308704818429</v>
      </c>
      <c r="J13" s="30">
        <f t="shared" si="7"/>
        <v>0.006248949277001481</v>
      </c>
      <c r="K13" s="37">
        <f t="shared" si="8"/>
        <v>1029000</v>
      </c>
      <c r="L13" s="38">
        <f t="shared" si="9"/>
        <v>6.012415374762433</v>
      </c>
      <c r="M13" s="39">
        <f t="shared" si="20"/>
        <v>993609.1914369168</v>
      </c>
      <c r="N13" s="27">
        <f t="shared" si="21"/>
        <v>0.2</v>
      </c>
      <c r="O13" s="27">
        <f ca="1" t="shared" si="10"/>
        <v>-0.05032806943808339</v>
      </c>
      <c r="P13" s="27">
        <v>-0.018385531475417417</v>
      </c>
      <c r="Q13" s="38">
        <f t="shared" si="11"/>
        <v>5.997215600316272</v>
      </c>
      <c r="R13" s="28">
        <f t="shared" si="12"/>
        <v>0.07918124604762422</v>
      </c>
      <c r="S13" s="28">
        <f t="shared" si="13"/>
        <v>0.09691001300805713</v>
      </c>
      <c r="T13" s="46">
        <f t="shared" si="22"/>
        <v>7</v>
      </c>
      <c r="U13" s="28">
        <f t="shared" si="14"/>
        <v>0.8450980400142568</v>
      </c>
      <c r="V13" s="28">
        <f t="shared" si="0"/>
        <v>5.997215600316272</v>
      </c>
      <c r="W13" s="38">
        <f t="shared" si="15"/>
        <v>5.068235149370206</v>
      </c>
      <c r="X13" s="38">
        <f t="shared" si="16"/>
        <v>0.7141906972359384</v>
      </c>
      <c r="Y13" s="38">
        <f t="shared" si="17"/>
        <v>35.966594956676865</v>
      </c>
      <c r="Z13" s="38">
        <f t="shared" si="1"/>
        <v>6.032236796001548</v>
      </c>
      <c r="AA13" s="29">
        <f t="shared" si="18"/>
        <v>0.0012264841472264222</v>
      </c>
      <c r="AB13" s="15"/>
    </row>
    <row r="14" spans="2:28" ht="12.75">
      <c r="B14" s="21">
        <v>8</v>
      </c>
      <c r="C14" s="14">
        <f t="shared" si="19"/>
        <v>0.1</v>
      </c>
      <c r="D14" s="26">
        <f t="shared" si="2"/>
        <v>0.0125</v>
      </c>
      <c r="E14" s="27">
        <f ca="1" t="shared" si="3"/>
        <v>0.07259917803361944</v>
      </c>
      <c r="F14" s="27">
        <v>0.011133347650569636</v>
      </c>
      <c r="G14" s="27">
        <f t="shared" si="4"/>
        <v>8.011133347650569</v>
      </c>
      <c r="H14" s="28">
        <f t="shared" si="5"/>
        <v>0.9030899869919435</v>
      </c>
      <c r="I14" s="29">
        <f t="shared" si="6"/>
        <v>0.005395031886706203</v>
      </c>
      <c r="J14" s="30">
        <f t="shared" si="7"/>
        <v>0.005462895701502046</v>
      </c>
      <c r="K14" s="37">
        <f t="shared" si="8"/>
        <v>1536000</v>
      </c>
      <c r="L14" s="38">
        <f t="shared" si="9"/>
        <v>6.186391215695493</v>
      </c>
      <c r="M14" s="39">
        <f t="shared" si="20"/>
        <v>1662670.1384717163</v>
      </c>
      <c r="N14" s="27">
        <f t="shared" si="21"/>
        <v>0.2</v>
      </c>
      <c r="O14" s="27">
        <f ca="1" t="shared" si="10"/>
        <v>0.00366573749904946</v>
      </c>
      <c r="P14" s="27">
        <v>0.077960779925558</v>
      </c>
      <c r="Q14" s="38">
        <f t="shared" si="11"/>
        <v>6.220806096933796</v>
      </c>
      <c r="R14" s="28">
        <f t="shared" si="12"/>
        <v>0.07918124604762511</v>
      </c>
      <c r="S14" s="28">
        <f t="shared" si="13"/>
        <v>0.09691001300805624</v>
      </c>
      <c r="T14" s="46">
        <f t="shared" si="22"/>
        <v>8</v>
      </c>
      <c r="U14" s="28">
        <f t="shared" si="14"/>
        <v>0.9030899869919435</v>
      </c>
      <c r="V14" s="28">
        <f t="shared" si="0"/>
        <v>6.220806096933796</v>
      </c>
      <c r="W14" s="38">
        <f t="shared" si="15"/>
        <v>5.6179476971593445</v>
      </c>
      <c r="X14" s="38">
        <f t="shared" si="16"/>
        <v>0.8155715246051087</v>
      </c>
      <c r="Y14" s="38">
        <f t="shared" si="17"/>
        <v>38.698428495648685</v>
      </c>
      <c r="Z14" s="38">
        <f t="shared" si="1"/>
        <v>6.212816294479316</v>
      </c>
      <c r="AA14" s="29">
        <f t="shared" si="18"/>
        <v>6.383694326161463E-05</v>
      </c>
      <c r="AB14" s="15"/>
    </row>
    <row r="15" spans="2:28" ht="12.75">
      <c r="B15" s="21">
        <v>9</v>
      </c>
      <c r="C15" s="14">
        <f t="shared" si="19"/>
        <v>0.1</v>
      </c>
      <c r="D15" s="26">
        <f t="shared" si="2"/>
        <v>0.011111111111111112</v>
      </c>
      <c r="E15" s="27">
        <f ca="1" t="shared" si="3"/>
        <v>-0.016129904252243144</v>
      </c>
      <c r="F15" s="27">
        <v>0.019844211449714957</v>
      </c>
      <c r="G15" s="27">
        <f t="shared" si="4"/>
        <v>9.019844211449715</v>
      </c>
      <c r="H15" s="28">
        <f t="shared" si="5"/>
        <v>0.9542425094393249</v>
      </c>
      <c r="I15" s="29">
        <f t="shared" si="6"/>
        <v>0.004798882881768662</v>
      </c>
      <c r="J15" s="30">
        <f t="shared" si="7"/>
        <v>0.0048525027944120724</v>
      </c>
      <c r="K15" s="37">
        <f t="shared" si="8"/>
        <v>2187000</v>
      </c>
      <c r="L15" s="38">
        <f t="shared" si="9"/>
        <v>6.339848783037637</v>
      </c>
      <c r="M15" s="39">
        <f t="shared" si="20"/>
        <v>2410827.929151558</v>
      </c>
      <c r="N15" s="27">
        <f t="shared" si="21"/>
        <v>0.2</v>
      </c>
      <c r="O15" s="27">
        <f ca="1" t="shared" si="10"/>
        <v>0.05851652636578475</v>
      </c>
      <c r="P15" s="27">
        <v>0.09508504890500086</v>
      </c>
      <c r="Q15" s="38">
        <f t="shared" si="11"/>
        <v>6.382166214074348</v>
      </c>
      <c r="R15" s="28">
        <f t="shared" si="12"/>
        <v>0.07918124604762511</v>
      </c>
      <c r="S15" s="28">
        <f t="shared" si="13"/>
        <v>0.09691001300805624</v>
      </c>
      <c r="T15" s="46">
        <f t="shared" si="22"/>
        <v>9</v>
      </c>
      <c r="U15" s="28">
        <f t="shared" si="14"/>
        <v>0.9542425094393249</v>
      </c>
      <c r="V15" s="28">
        <f t="shared" si="0"/>
        <v>6.382166214074348</v>
      </c>
      <c r="W15" s="38">
        <f t="shared" si="15"/>
        <v>6.090134303777181</v>
      </c>
      <c r="X15" s="38">
        <f t="shared" si="16"/>
        <v>0.91057876682106</v>
      </c>
      <c r="Y15" s="38">
        <f t="shared" si="17"/>
        <v>40.7320455840721</v>
      </c>
      <c r="Z15" s="38">
        <f t="shared" si="1"/>
        <v>6.372098700586062</v>
      </c>
      <c r="AA15" s="29">
        <f t="shared" si="18"/>
        <v>0.00010135482783681932</v>
      </c>
      <c r="AB15" s="15"/>
    </row>
    <row r="16" spans="2:28" ht="12.75">
      <c r="B16" s="21">
        <v>10</v>
      </c>
      <c r="C16" s="14">
        <f t="shared" si="19"/>
        <v>0.1</v>
      </c>
      <c r="D16" s="26">
        <f t="shared" si="2"/>
        <v>0.01</v>
      </c>
      <c r="E16" s="27">
        <f ca="1" t="shared" si="3"/>
        <v>0.09989392332888883</v>
      </c>
      <c r="F16" s="27">
        <v>0.01132254470129821</v>
      </c>
      <c r="G16" s="27">
        <f t="shared" si="4"/>
        <v>10.011322544701299</v>
      </c>
      <c r="H16" s="28">
        <f t="shared" si="5"/>
        <v>1</v>
      </c>
      <c r="I16" s="29">
        <f t="shared" si="6"/>
        <v>0.004321373782642635</v>
      </c>
      <c r="J16" s="30">
        <f t="shared" si="7"/>
        <v>0.0043648054024501</v>
      </c>
      <c r="K16" s="37">
        <f t="shared" si="8"/>
        <v>3000000</v>
      </c>
      <c r="L16" s="38">
        <f t="shared" si="9"/>
        <v>6.477121254719663</v>
      </c>
      <c r="M16" s="39">
        <f t="shared" si="20"/>
        <v>3228533.866645602</v>
      </c>
      <c r="N16" s="27">
        <f t="shared" si="21"/>
        <v>0.2</v>
      </c>
      <c r="O16" s="27">
        <f ca="1" t="shared" si="10"/>
        <v>-0.14962127888307794</v>
      </c>
      <c r="P16" s="27">
        <v>0.07253069601331123</v>
      </c>
      <c r="Q16" s="38">
        <f t="shared" si="11"/>
        <v>6.509005346424114</v>
      </c>
      <c r="R16" s="28">
        <f t="shared" si="12"/>
        <v>0.07918124604762422</v>
      </c>
      <c r="S16" s="28">
        <f t="shared" si="13"/>
        <v>0.09691001300805713</v>
      </c>
      <c r="T16" s="47">
        <f t="shared" si="22"/>
        <v>10</v>
      </c>
      <c r="U16" s="28">
        <f t="shared" si="14"/>
        <v>1</v>
      </c>
      <c r="V16" s="28">
        <f t="shared" si="0"/>
        <v>6.509005346424114</v>
      </c>
      <c r="W16" s="38">
        <f t="shared" si="15"/>
        <v>6.509005346424114</v>
      </c>
      <c r="X16" s="38">
        <f t="shared" si="16"/>
        <v>1</v>
      </c>
      <c r="Y16" s="38">
        <f t="shared" si="17"/>
        <v>42.36715059977771</v>
      </c>
      <c r="Z16" s="38">
        <f t="shared" si="1"/>
        <v>6.514581668095795</v>
      </c>
      <c r="AA16" s="29">
        <f t="shared" si="18"/>
        <v>3.109536338605776E-05</v>
      </c>
      <c r="AB16" s="15"/>
    </row>
    <row r="17" spans="2:28" ht="13.5" thickBot="1">
      <c r="B17" s="31"/>
      <c r="C17" s="32"/>
      <c r="D17" s="32"/>
      <c r="E17" s="32"/>
      <c r="F17" s="32"/>
      <c r="G17" s="32"/>
      <c r="H17" s="32"/>
      <c r="I17" s="32"/>
      <c r="J17" s="33"/>
      <c r="K17" s="31"/>
      <c r="L17" s="32"/>
      <c r="M17" s="32"/>
      <c r="N17" s="32"/>
      <c r="O17" s="32"/>
      <c r="P17" s="32"/>
      <c r="Q17" s="32"/>
      <c r="R17" s="32"/>
      <c r="S17" s="32"/>
      <c r="T17" s="48" t="s">
        <v>29</v>
      </c>
      <c r="U17" s="49">
        <f>SUM(U7:U16)</f>
        <v>6.559763032876794</v>
      </c>
      <c r="V17" s="49">
        <f>SUM(V7:V16)</f>
        <v>54.43335920118389</v>
      </c>
      <c r="W17" s="49">
        <f>SUM(W7:W16)</f>
        <v>38.547188453516725</v>
      </c>
      <c r="X17" s="49">
        <f>SUM(X7:X16)</f>
        <v>5.215159407249778</v>
      </c>
      <c r="Y17" s="49">
        <f>SUM(Y7:Y16)</f>
        <v>305.14626249210244</v>
      </c>
      <c r="Z17" s="14"/>
      <c r="AA17" s="50">
        <f>SUM(AA7:AA16)</f>
        <v>0.003200390685149234</v>
      </c>
      <c r="AB17" s="15"/>
    </row>
    <row r="18" spans="20:28" ht="12.75">
      <c r="T18" s="51"/>
      <c r="U18" s="14"/>
      <c r="V18" s="14"/>
      <c r="W18" s="14"/>
      <c r="X18" s="14"/>
      <c r="Y18" s="14"/>
      <c r="Z18" s="14"/>
      <c r="AA18" s="14"/>
      <c r="AB18" s="15"/>
    </row>
    <row r="19" spans="20:28" ht="13.5" thickBot="1">
      <c r="T19" s="52" t="s">
        <v>34</v>
      </c>
      <c r="U19" s="53">
        <f>T16*X17-U17^2</f>
        <v>9.121103025000828</v>
      </c>
      <c r="V19" s="32"/>
      <c r="W19" s="32"/>
      <c r="X19" s="32"/>
      <c r="Y19" s="32"/>
      <c r="Z19" s="32"/>
      <c r="AA19" s="32"/>
      <c r="AB19" s="33"/>
    </row>
    <row r="30" ht="15.75">
      <c r="T30" s="57" t="s">
        <v>47</v>
      </c>
    </row>
    <row r="32" ht="12.75">
      <c r="T32" t="s">
        <v>45</v>
      </c>
    </row>
    <row r="33" ht="12.75">
      <c r="T33" t="s">
        <v>46</v>
      </c>
    </row>
  </sheetData>
  <sheetProtection/>
  <printOptions/>
  <pageMargins left="0.75" right="0.75" top="1" bottom="1" header="0.5" footer="0.5"/>
  <pageSetup horizontalDpi="96" verticalDpi="96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Oklahoma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Sheena Murphy</dc:creator>
  <cp:keywords/>
  <dc:description/>
  <cp:lastModifiedBy>spm</cp:lastModifiedBy>
  <dcterms:created xsi:type="dcterms:W3CDTF">2003-10-25T16:25:42Z</dcterms:created>
  <dcterms:modified xsi:type="dcterms:W3CDTF">2013-03-06T20:48:12Z</dcterms:modified>
  <cp:category/>
  <cp:version/>
  <cp:contentType/>
  <cp:contentStatus/>
</cp:coreProperties>
</file>