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15180" windowHeight="8835" activeTab="1"/>
  </bookViews>
  <sheets>
    <sheet name="Sodium and Mercury" sheetId="1" r:id="rId1"/>
    <sheet name="Balmer Hydrogen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U30" i="2"/>
  <c r="I28"/>
  <c r="J28" s="1"/>
  <c r="K28" s="1"/>
  <c r="B5"/>
  <c r="B6"/>
  <c r="F17"/>
  <c r="F18"/>
  <c r="I17"/>
  <c r="J17"/>
  <c r="F19"/>
  <c r="I19"/>
  <c r="J19"/>
  <c r="F12"/>
  <c r="I12"/>
  <c r="J12"/>
  <c r="F16"/>
  <c r="I16"/>
  <c r="J16"/>
  <c r="F20"/>
  <c r="I20"/>
  <c r="J20"/>
  <c r="F24"/>
  <c r="I24"/>
  <c r="J24"/>
  <c r="F11"/>
  <c r="I11"/>
  <c r="J11"/>
  <c r="F15"/>
  <c r="I15"/>
  <c r="J15"/>
  <c r="F21"/>
  <c r="I21"/>
  <c r="J21"/>
  <c r="F25"/>
  <c r="I25"/>
  <c r="J25"/>
  <c r="F10"/>
  <c r="I10"/>
  <c r="J10"/>
  <c r="F14"/>
  <c r="I14"/>
  <c r="J14"/>
  <c r="F22"/>
  <c r="I22"/>
  <c r="J22"/>
  <c r="F26"/>
  <c r="I26"/>
  <c r="J26"/>
  <c r="I18"/>
  <c r="J18"/>
  <c r="F29"/>
  <c r="I29" s="1"/>
  <c r="J29" s="1"/>
  <c r="K29" s="1"/>
  <c r="K30" s="1"/>
  <c r="F28"/>
  <c r="B5" i="1"/>
  <c r="B6"/>
  <c r="F29"/>
  <c r="F35"/>
  <c r="I29"/>
  <c r="J29"/>
  <c r="F34"/>
  <c r="I34"/>
  <c r="J34"/>
  <c r="F36"/>
  <c r="I36"/>
  <c r="J36"/>
  <c r="F41"/>
  <c r="I41"/>
  <c r="J41"/>
  <c r="F28"/>
  <c r="I28"/>
  <c r="J28"/>
  <c r="F33"/>
  <c r="I33"/>
  <c r="J33"/>
  <c r="F37"/>
  <c r="I37"/>
  <c r="J37"/>
  <c r="F42"/>
  <c r="I42"/>
  <c r="J42"/>
  <c r="F27"/>
  <c r="I27"/>
  <c r="J27"/>
  <c r="F32"/>
  <c r="I32"/>
  <c r="J32"/>
  <c r="F38"/>
  <c r="I38"/>
  <c r="J38"/>
  <c r="F43"/>
  <c r="I43"/>
  <c r="J43"/>
  <c r="F26"/>
  <c r="I26"/>
  <c r="J26"/>
  <c r="F31"/>
  <c r="I31"/>
  <c r="J31"/>
  <c r="F39"/>
  <c r="I39"/>
  <c r="J39"/>
  <c r="F44"/>
  <c r="I44"/>
  <c r="J44"/>
  <c r="F25"/>
  <c r="I25"/>
  <c r="J25"/>
  <c r="F30"/>
  <c r="I30"/>
  <c r="J30"/>
  <c r="F40"/>
  <c r="I40"/>
  <c r="J40"/>
  <c r="F45"/>
  <c r="I45"/>
  <c r="J45"/>
  <c r="F11"/>
  <c r="F15"/>
  <c r="I11"/>
  <c r="J11"/>
  <c r="F12"/>
  <c r="I12"/>
  <c r="J12"/>
  <c r="F13"/>
  <c r="I13"/>
  <c r="J13"/>
  <c r="F14"/>
  <c r="I14"/>
  <c r="J14"/>
  <c r="F16"/>
  <c r="I16"/>
  <c r="J16"/>
  <c r="F17"/>
  <c r="I17"/>
  <c r="J17"/>
  <c r="F18"/>
  <c r="I18"/>
  <c r="J18"/>
  <c r="F19"/>
  <c r="I19"/>
  <c r="J19"/>
  <c r="U11"/>
  <c r="U12"/>
  <c r="U13"/>
  <c r="C11"/>
  <c r="C12"/>
  <c r="I15"/>
  <c r="J15"/>
  <c r="I35"/>
  <c r="K29"/>
  <c r="M29"/>
  <c r="K36"/>
  <c r="O29"/>
  <c r="K33"/>
  <c r="N28"/>
  <c r="K42"/>
  <c r="P28"/>
  <c r="K27"/>
  <c r="M27"/>
  <c r="K38"/>
  <c r="O27"/>
  <c r="K31"/>
  <c r="N26"/>
  <c r="K44"/>
  <c r="P26"/>
  <c r="K25"/>
  <c r="M25"/>
  <c r="K40"/>
  <c r="O25"/>
  <c r="K12"/>
  <c r="M12"/>
  <c r="K13"/>
  <c r="N11"/>
  <c r="K17"/>
  <c r="O12"/>
  <c r="K18"/>
  <c r="P11"/>
  <c r="K34"/>
  <c r="N29"/>
  <c r="K41"/>
  <c r="P29"/>
  <c r="K28"/>
  <c r="M28"/>
  <c r="K37"/>
  <c r="O28"/>
  <c r="K32"/>
  <c r="N27"/>
  <c r="K43"/>
  <c r="P27"/>
  <c r="K26"/>
  <c r="M26"/>
  <c r="K39"/>
  <c r="O26"/>
  <c r="K30"/>
  <c r="N25"/>
  <c r="K45"/>
  <c r="P25"/>
  <c r="K11"/>
  <c r="M11"/>
  <c r="K14"/>
  <c r="N12"/>
  <c r="K16"/>
  <c r="O11"/>
  <c r="O13"/>
  <c r="K19"/>
  <c r="P12"/>
  <c r="K19" i="2"/>
  <c r="O13"/>
  <c r="K16"/>
  <c r="N12"/>
  <c r="K24"/>
  <c r="P12"/>
  <c r="K15"/>
  <c r="N11"/>
  <c r="K25"/>
  <c r="P11"/>
  <c r="K14"/>
  <c r="N10"/>
  <c r="K26"/>
  <c r="P10"/>
  <c r="K17"/>
  <c r="N13"/>
  <c r="K12"/>
  <c r="M12"/>
  <c r="K20"/>
  <c r="O12"/>
  <c r="K11"/>
  <c r="M11"/>
  <c r="K21"/>
  <c r="O11"/>
  <c r="K10"/>
  <c r="M10"/>
  <c r="K22"/>
  <c r="O10"/>
  <c r="Q10"/>
  <c r="R10"/>
  <c r="S10"/>
  <c r="T10"/>
  <c r="Q11"/>
  <c r="R11"/>
  <c r="S11"/>
  <c r="T11"/>
  <c r="Q12"/>
  <c r="R12"/>
  <c r="S12"/>
  <c r="T12"/>
  <c r="M13" i="1"/>
  <c r="R11"/>
  <c r="S11"/>
  <c r="T11"/>
  <c r="Q11"/>
  <c r="Q26"/>
  <c r="R26"/>
  <c r="S26"/>
  <c r="Q28"/>
  <c r="R28"/>
  <c r="S28"/>
  <c r="Q12"/>
  <c r="R12"/>
  <c r="S12"/>
  <c r="R25"/>
  <c r="S25"/>
  <c r="T25"/>
  <c r="Q25"/>
  <c r="Q27"/>
  <c r="R27"/>
  <c r="S27"/>
  <c r="T27"/>
  <c r="Q29"/>
  <c r="R29"/>
  <c r="S29"/>
  <c r="T29"/>
  <c r="Q13" i="2"/>
  <c r="R13"/>
  <c r="S13"/>
  <c r="T13"/>
  <c r="P13" i="1"/>
  <c r="N13"/>
  <c r="W25"/>
  <c r="V25"/>
  <c r="W11"/>
  <c r="V11"/>
  <c r="W12" i="2"/>
  <c r="V12"/>
  <c r="V11"/>
  <c r="W11"/>
  <c r="W10"/>
  <c r="V10"/>
  <c r="T12" i="1"/>
  <c r="T28"/>
  <c r="T26"/>
  <c r="Q13"/>
  <c r="V13" i="2"/>
  <c r="W13"/>
  <c r="W29" i="1"/>
  <c r="V29"/>
  <c r="W27"/>
  <c r="V27"/>
  <c r="V12"/>
  <c r="W12"/>
  <c r="V28"/>
  <c r="W28"/>
  <c r="V26"/>
  <c r="W26"/>
  <c r="W13"/>
  <c r="V13"/>
  <c r="R13"/>
  <c r="S13"/>
  <c r="T13"/>
</calcChain>
</file>

<file path=xl/comments1.xml><?xml version="1.0" encoding="utf-8"?>
<comments xmlns="http://schemas.openxmlformats.org/spreadsheetml/2006/main">
  <authors>
    <author>Faraday</author>
  </authors>
  <commentList>
    <comment ref="B25" authorId="0">
      <text>
        <r>
          <rPr>
            <b/>
            <sz val="8"/>
            <color indexed="81"/>
            <rFont val="Tahoma"/>
          </rPr>
          <t xml:space="preserve">Mark:
</t>
        </r>
        <r>
          <rPr>
            <sz val="8"/>
            <color indexed="81"/>
            <rFont val="Tahoma"/>
            <family val="2"/>
          </rPr>
          <t xml:space="preserve">The lowest wavelengh yellow, also brightest yellow. Closer to green
</t>
        </r>
        <r>
          <rPr>
            <sz val="8"/>
            <color indexed="81"/>
            <rFont val="Tahoma"/>
          </rPr>
          <t xml:space="preserve">
</t>
        </r>
      </text>
    </comment>
    <comment ref="L25" authorId="0">
      <text>
        <r>
          <rPr>
            <b/>
            <sz val="8"/>
            <color indexed="81"/>
            <rFont val="Tahoma"/>
          </rPr>
          <t xml:space="preserve">Mark:
</t>
        </r>
        <r>
          <rPr>
            <sz val="8"/>
            <color indexed="81"/>
            <rFont val="Tahoma"/>
            <family val="2"/>
          </rPr>
          <t xml:space="preserve">The lowest wavelengh yellow, also brightest yellow. Closer to green
</t>
        </r>
        <r>
          <rPr>
            <sz val="8"/>
            <color indexed="81"/>
            <rFont val="Tahoma"/>
          </rPr>
          <t xml:space="preserve">
</t>
        </r>
      </text>
    </comment>
    <comment ref="B26" authorId="0">
      <text>
        <r>
          <rPr>
            <b/>
            <sz val="8"/>
            <color indexed="81"/>
            <rFont val="Tahoma"/>
          </rPr>
          <t>Mark:</t>
        </r>
        <r>
          <rPr>
            <sz val="8"/>
            <color indexed="81"/>
            <rFont val="Tahoma"/>
          </rPr>
          <t xml:space="preserve">
Lower wavelength green, more intense. Closer to blue</t>
        </r>
      </text>
    </comment>
    <comment ref="L26" authorId="0">
      <text>
        <r>
          <rPr>
            <b/>
            <sz val="8"/>
            <color indexed="81"/>
            <rFont val="Tahoma"/>
          </rPr>
          <t>Mark:</t>
        </r>
        <r>
          <rPr>
            <sz val="8"/>
            <color indexed="81"/>
            <rFont val="Tahoma"/>
          </rPr>
          <t xml:space="preserve">
Lower wavelength green, more intense. Closer to blue</t>
        </r>
      </text>
    </comment>
    <comment ref="B27" authorId="0">
      <text>
        <r>
          <rPr>
            <b/>
            <sz val="8"/>
            <color indexed="81"/>
            <rFont val="Tahoma"/>
          </rPr>
          <t>Mark:</t>
        </r>
        <r>
          <rPr>
            <sz val="8"/>
            <color indexed="81"/>
            <rFont val="Tahoma"/>
          </rPr>
          <t xml:space="preserve">
lower wavelengh blue, more intense. Closer to Violet</t>
        </r>
      </text>
    </comment>
    <comment ref="L27" authorId="0">
      <text>
        <r>
          <rPr>
            <b/>
            <sz val="8"/>
            <color indexed="81"/>
            <rFont val="Tahoma"/>
          </rPr>
          <t>Mark:</t>
        </r>
        <r>
          <rPr>
            <sz val="8"/>
            <color indexed="81"/>
            <rFont val="Tahoma"/>
          </rPr>
          <t xml:space="preserve">
lower wavelengh blue, more intense. Closer to Violet</t>
        </r>
      </text>
    </comment>
    <comment ref="B30" authorId="0">
      <text>
        <r>
          <rPr>
            <b/>
            <sz val="8"/>
            <color indexed="81"/>
            <rFont val="Tahoma"/>
          </rPr>
          <t xml:space="preserve">Mark:
</t>
        </r>
        <r>
          <rPr>
            <sz val="8"/>
            <color indexed="81"/>
            <rFont val="Tahoma"/>
            <family val="2"/>
          </rPr>
          <t xml:space="preserve">The lowest wavelengh yellow, also brightest yellow. Closer to green
</t>
        </r>
        <r>
          <rPr>
            <sz val="8"/>
            <color indexed="81"/>
            <rFont val="Tahoma"/>
          </rPr>
          <t xml:space="preserve">
</t>
        </r>
      </text>
    </comment>
    <comment ref="B31" authorId="0">
      <text>
        <r>
          <rPr>
            <b/>
            <sz val="8"/>
            <color indexed="81"/>
            <rFont val="Tahoma"/>
          </rPr>
          <t>Mark:</t>
        </r>
        <r>
          <rPr>
            <sz val="8"/>
            <color indexed="81"/>
            <rFont val="Tahoma"/>
          </rPr>
          <t xml:space="preserve">
Lower wavelength green, more intense. Closer to blue</t>
        </r>
      </text>
    </comment>
    <comment ref="B32" authorId="0">
      <text>
        <r>
          <rPr>
            <b/>
            <sz val="8"/>
            <color indexed="81"/>
            <rFont val="Tahoma"/>
          </rPr>
          <t>Mark:</t>
        </r>
        <r>
          <rPr>
            <sz val="8"/>
            <color indexed="81"/>
            <rFont val="Tahoma"/>
          </rPr>
          <t xml:space="preserve">
lower wavelengh blue, more intense. Closer to Violet</t>
        </r>
      </text>
    </comment>
    <comment ref="B38" authorId="0">
      <text>
        <r>
          <rPr>
            <b/>
            <sz val="8"/>
            <color indexed="81"/>
            <rFont val="Tahoma"/>
          </rPr>
          <t>Mark:</t>
        </r>
        <r>
          <rPr>
            <sz val="8"/>
            <color indexed="81"/>
            <rFont val="Tahoma"/>
          </rPr>
          <t xml:space="preserve">
lower wavelengh blue, more intense. Closer to Violet</t>
        </r>
      </text>
    </comment>
    <comment ref="B39" authorId="0">
      <text>
        <r>
          <rPr>
            <b/>
            <sz val="8"/>
            <color indexed="81"/>
            <rFont val="Tahoma"/>
          </rPr>
          <t>Mark:</t>
        </r>
        <r>
          <rPr>
            <sz val="8"/>
            <color indexed="81"/>
            <rFont val="Tahoma"/>
          </rPr>
          <t xml:space="preserve">
Lower wavelength green, more intense. Closer to blue</t>
        </r>
      </text>
    </comment>
    <comment ref="B40" authorId="0">
      <text>
        <r>
          <rPr>
            <b/>
            <sz val="8"/>
            <color indexed="81"/>
            <rFont val="Tahoma"/>
          </rPr>
          <t xml:space="preserve">Mark:
</t>
        </r>
        <r>
          <rPr>
            <sz val="8"/>
            <color indexed="81"/>
            <rFont val="Tahoma"/>
            <family val="2"/>
          </rPr>
          <t xml:space="preserve">The lowest wavelengh yellow, also brightest yellow. Closer to green
</t>
        </r>
        <r>
          <rPr>
            <sz val="8"/>
            <color indexed="81"/>
            <rFont val="Tahoma"/>
          </rPr>
          <t xml:space="preserve">
</t>
        </r>
      </text>
    </comment>
    <comment ref="B43" authorId="0">
      <text>
        <r>
          <rPr>
            <b/>
            <sz val="8"/>
            <color indexed="81"/>
            <rFont val="Tahoma"/>
          </rPr>
          <t>Mark:</t>
        </r>
        <r>
          <rPr>
            <sz val="8"/>
            <color indexed="81"/>
            <rFont val="Tahoma"/>
          </rPr>
          <t xml:space="preserve">
lower wavelengh blue, more intense. Closer to Violet</t>
        </r>
      </text>
    </comment>
    <comment ref="B44" authorId="0">
      <text>
        <r>
          <rPr>
            <b/>
            <sz val="8"/>
            <color indexed="81"/>
            <rFont val="Tahoma"/>
          </rPr>
          <t>Mark:</t>
        </r>
        <r>
          <rPr>
            <sz val="8"/>
            <color indexed="81"/>
            <rFont val="Tahoma"/>
          </rPr>
          <t xml:space="preserve">
Lower wavelength green, more intense. Closer to blue</t>
        </r>
      </text>
    </comment>
    <comment ref="B45" authorId="0">
      <text>
        <r>
          <rPr>
            <b/>
            <sz val="8"/>
            <color indexed="81"/>
            <rFont val="Tahoma"/>
          </rPr>
          <t xml:space="preserve">Mark:
</t>
        </r>
        <r>
          <rPr>
            <sz val="8"/>
            <color indexed="81"/>
            <rFont val="Tahoma"/>
            <family val="2"/>
          </rPr>
          <t xml:space="preserve">The lowest wavelengh yellow, also brightest yellow. Closer to green
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Faraday</author>
    <author>Matthew Johnson</author>
  </authors>
  <commentList>
    <comment ref="D10" authorId="0">
      <text>
        <r>
          <rPr>
            <b/>
            <sz val="8"/>
            <color indexed="81"/>
            <rFont val="Tahoma"/>
          </rPr>
          <t xml:space="preserve">Faraday:
Jiehae 53
David 53
</t>
        </r>
        <r>
          <rPr>
            <sz val="8"/>
            <color indexed="81"/>
            <rFont val="Tahoma"/>
          </rPr>
          <t xml:space="preserve">
This should be one of the better splitting measurements and [Dr. J] is not sure why.</t>
        </r>
      </text>
    </comment>
    <comment ref="D11" authorId="0">
      <text>
        <r>
          <rPr>
            <b/>
            <sz val="8"/>
            <color indexed="81"/>
            <rFont val="Tahoma"/>
          </rPr>
          <t>Faraday:</t>
        </r>
        <r>
          <rPr>
            <sz val="8"/>
            <color indexed="81"/>
            <rFont val="Tahoma"/>
          </rPr>
          <t xml:space="preserve">
Jiehae 23 minutes
David 23 minutes…
</t>
        </r>
      </text>
    </comment>
    <comment ref="D12" authorId="0">
      <text>
        <r>
          <rPr>
            <b/>
            <sz val="8"/>
            <color indexed="81"/>
            <rFont val="Tahoma"/>
          </rPr>
          <t>Faraday:</t>
        </r>
        <r>
          <rPr>
            <sz val="8"/>
            <color indexed="81"/>
            <rFont val="Tahoma"/>
          </rPr>
          <t xml:space="preserve">
Jiehae 43 minutes
David 42 minutes
Probably 42.5 minute…
Dr. J says.. "right smack dab… er very close to a half."
</t>
        </r>
      </text>
    </comment>
    <comment ref="D13" authorId="1">
      <text>
        <r>
          <rPr>
            <b/>
            <sz val="8"/>
            <color indexed="81"/>
            <rFont val="Tahoma"/>
          </rPr>
          <t>Matthew Johnson:</t>
        </r>
        <r>
          <rPr>
            <sz val="8"/>
            <color indexed="81"/>
            <rFont val="Tahoma"/>
          </rPr>
          <t xml:space="preserve">
Too difficult to see</t>
        </r>
      </text>
    </comment>
    <comment ref="D14" authorId="0">
      <text>
        <r>
          <rPr>
            <b/>
            <sz val="8"/>
            <color indexed="81"/>
            <rFont val="Tahoma"/>
          </rPr>
          <t>Faraday:</t>
        </r>
        <r>
          <rPr>
            <sz val="8"/>
            <color indexed="81"/>
            <rFont val="Tahoma"/>
          </rPr>
          <t xml:space="preserve">
Jiehae and David agree a little "too well"
</t>
        </r>
      </text>
    </comment>
    <comment ref="D17" authorId="0">
      <text>
        <r>
          <rPr>
            <b/>
            <sz val="8"/>
            <color indexed="81"/>
            <rFont val="Tahoma"/>
          </rPr>
          <t>Faraday:</t>
        </r>
        <r>
          <rPr>
            <sz val="8"/>
            <color indexed="81"/>
            <rFont val="Tahoma"/>
          </rPr>
          <t xml:space="preserve">
"I think I've done it better than on the other side."
Intensity 
</t>
        </r>
      </text>
    </comment>
    <comment ref="D18" authorId="0">
      <text>
        <r>
          <rPr>
            <b/>
            <sz val="8"/>
            <color indexed="81"/>
            <rFont val="Tahoma"/>
          </rPr>
          <t>Faraday:</t>
        </r>
        <r>
          <rPr>
            <sz val="8"/>
            <color indexed="81"/>
            <rFont val="Tahoma"/>
          </rPr>
          <t xml:space="preserve">
"Crimson"
</t>
        </r>
      </text>
    </comment>
    <comment ref="F18" authorId="0">
      <text>
        <r>
          <rPr>
            <b/>
            <sz val="8"/>
            <color indexed="81"/>
            <rFont val="Tahoma"/>
          </rPr>
          <t>Faraday:</t>
        </r>
        <r>
          <rPr>
            <sz val="8"/>
            <color indexed="81"/>
            <rFont val="Tahoma"/>
          </rPr>
          <t xml:space="preserve">
Same as the Na &amp; Hg  half hour earlier
</t>
        </r>
      </text>
    </comment>
    <comment ref="D19" authorId="0">
      <text>
        <r>
          <rPr>
            <b/>
            <sz val="8"/>
            <color indexed="81"/>
            <rFont val="Tahoma"/>
          </rPr>
          <t>Faraday:</t>
        </r>
        <r>
          <rPr>
            <sz val="8"/>
            <color indexed="81"/>
            <rFont val="Tahoma"/>
          </rPr>
          <t xml:space="preserve">
"Dim and colorless hard to align"
</t>
        </r>
      </text>
    </comment>
    <comment ref="D20" authorId="0">
      <text>
        <r>
          <rPr>
            <b/>
            <sz val="8"/>
            <color indexed="81"/>
            <rFont val="Tahoma"/>
          </rPr>
          <t>Faraday:</t>
        </r>
        <r>
          <rPr>
            <sz val="8"/>
            <color indexed="81"/>
            <rFont val="Tahoma"/>
          </rPr>
          <t xml:space="preserve">
"This is bluish"</t>
        </r>
      </text>
    </comment>
    <comment ref="D21" authorId="0">
      <text>
        <r>
          <rPr>
            <b/>
            <sz val="8"/>
            <color indexed="81"/>
            <rFont val="Tahoma"/>
          </rPr>
          <t>Faraday:</t>
        </r>
        <r>
          <rPr>
            <sz val="8"/>
            <color indexed="81"/>
            <rFont val="Tahoma"/>
          </rPr>
          <t xml:space="preserve">
"Bluish"</t>
        </r>
      </text>
    </comment>
    <comment ref="D22" authorId="0">
      <text>
        <r>
          <rPr>
            <b/>
            <sz val="8"/>
            <color indexed="81"/>
            <rFont val="Tahoma"/>
          </rPr>
          <t>Faraday:</t>
        </r>
        <r>
          <rPr>
            <sz val="8"/>
            <color indexed="81"/>
            <rFont val="Tahoma"/>
          </rPr>
          <t xml:space="preserve">
Reddish ("Mauve" -Dr. J)</t>
        </r>
      </text>
    </comment>
    <comment ref="D23" authorId="1">
      <text>
        <r>
          <rPr>
            <b/>
            <sz val="8"/>
            <color indexed="81"/>
            <rFont val="Tahoma"/>
          </rPr>
          <t>Matthew Johnson:</t>
        </r>
        <r>
          <rPr>
            <sz val="8"/>
            <color indexed="81"/>
            <rFont val="Tahoma"/>
          </rPr>
          <t xml:space="preserve">
Too difficult to see</t>
        </r>
      </text>
    </comment>
    <comment ref="D26" authorId="0">
      <text>
        <r>
          <rPr>
            <b/>
            <sz val="8"/>
            <color indexed="81"/>
            <rFont val="Tahoma"/>
          </rPr>
          <t>Faraday:</t>
        </r>
        <r>
          <rPr>
            <sz val="8"/>
            <color indexed="81"/>
            <rFont val="Tahoma"/>
          </rPr>
          <t xml:space="preserve">
"Definitely Split… I'm not now trying to make a measure of the splitting."</t>
        </r>
      </text>
    </comment>
    <comment ref="D28" authorId="0">
      <text>
        <r>
          <rPr>
            <b/>
            <sz val="8"/>
            <color indexed="81"/>
            <rFont val="Tahoma"/>
          </rPr>
          <t>Faraday:</t>
        </r>
        <r>
          <rPr>
            <sz val="8"/>
            <color indexed="81"/>
            <rFont val="Tahoma"/>
          </rPr>
          <t xml:space="preserve">
David 232+39.5
Jiehae 232+40
</t>
        </r>
      </text>
    </comment>
    <comment ref="D29" authorId="0">
      <text>
        <r>
          <rPr>
            <b/>
            <sz val="8"/>
            <color indexed="81"/>
            <rFont val="Tahoma"/>
          </rPr>
          <t>Faraday:</t>
        </r>
        <r>
          <rPr>
            <sz val="8"/>
            <color indexed="81"/>
            <rFont val="Tahoma"/>
          </rPr>
          <t xml:space="preserve">
Jiehae 40.5
David 41</t>
        </r>
      </text>
    </comment>
  </commentList>
</comments>
</file>

<file path=xl/sharedStrings.xml><?xml version="1.0" encoding="utf-8"?>
<sst xmlns="http://schemas.openxmlformats.org/spreadsheetml/2006/main" count="167" uniqueCount="56">
  <si>
    <t>order</t>
  </si>
  <si>
    <t>Y1</t>
  </si>
  <si>
    <t>color</t>
  </si>
  <si>
    <t>deg</t>
  </si>
  <si>
    <t>min</t>
  </si>
  <si>
    <t>deg. dec.</t>
  </si>
  <si>
    <t>Y2</t>
  </si>
  <si>
    <t>d</t>
  </si>
  <si>
    <t>Grating</t>
  </si>
  <si>
    <t>line/mm</t>
  </si>
  <si>
    <t>line/in</t>
  </si>
  <si>
    <t>d-spacing</t>
  </si>
  <si>
    <t>error(+ -)</t>
  </si>
  <si>
    <t>Mercury</t>
  </si>
  <si>
    <t>Sodium</t>
  </si>
  <si>
    <t>y</t>
  </si>
  <si>
    <t>g</t>
  </si>
  <si>
    <t>b</t>
  </si>
  <si>
    <t>v1</t>
  </si>
  <si>
    <t>v2</t>
  </si>
  <si>
    <t>all</t>
  </si>
  <si>
    <t>mm</t>
  </si>
  <si>
    <r>
      <t>m</t>
    </r>
    <r>
      <rPr>
        <sz val="12"/>
        <rFont val="Arial"/>
        <family val="2"/>
      </rPr>
      <t>m</t>
    </r>
  </si>
  <si>
    <t>Hydrogen</t>
  </si>
  <si>
    <t>a</t>
  </si>
  <si>
    <r>
      <t xml:space="preserve">a </t>
    </r>
    <r>
      <rPr>
        <sz val="12"/>
        <rFont val="Arial"/>
        <family val="2"/>
      </rPr>
      <t>Splitting</t>
    </r>
  </si>
  <si>
    <r>
      <t>d sin(</t>
    </r>
    <r>
      <rPr>
        <sz val="12"/>
        <rFont val="Symbol"/>
        <family val="1"/>
        <charset val="2"/>
      </rPr>
      <t>q</t>
    </r>
    <r>
      <rPr>
        <i/>
        <vertAlign val="subscript"/>
        <sz val="12"/>
        <rFont val="Arial"/>
        <family val="2"/>
      </rPr>
      <t>i</t>
    </r>
    <r>
      <rPr>
        <i/>
        <sz val="12"/>
        <rFont val="Arial"/>
        <family val="2"/>
      </rPr>
      <t xml:space="preserve"> ) + d sin (</t>
    </r>
    <r>
      <rPr>
        <sz val="12"/>
        <rFont val="Symbol"/>
        <family val="1"/>
        <charset val="2"/>
      </rPr>
      <t>q</t>
    </r>
    <r>
      <rPr>
        <i/>
        <vertAlign val="subscript"/>
        <sz val="12"/>
        <rFont val="Arial"/>
        <family val="2"/>
      </rPr>
      <t>o</t>
    </r>
    <r>
      <rPr>
        <i/>
        <sz val="12"/>
        <rFont val="Arial"/>
        <family val="2"/>
      </rPr>
      <t>) = n</t>
    </r>
    <r>
      <rPr>
        <sz val="12"/>
        <rFont val="Symbol"/>
        <family val="1"/>
        <charset val="2"/>
      </rPr>
      <t>l</t>
    </r>
    <r>
      <rPr>
        <i/>
        <sz val="12"/>
        <rFont val="Arial"/>
        <family val="2"/>
      </rPr>
      <t xml:space="preserve"> </t>
    </r>
  </si>
  <si>
    <t>sin ()</t>
  </si>
  <si>
    <t>l</t>
  </si>
  <si>
    <t>accepted</t>
  </si>
  <si>
    <t>Measured Angles</t>
  </si>
  <si>
    <t>Ave</t>
  </si>
  <si>
    <t>Std</t>
  </si>
  <si>
    <t>Y1-Y2</t>
  </si>
  <si>
    <r>
      <t>Std./N</t>
    </r>
    <r>
      <rPr>
        <b/>
        <vertAlign val="superscript"/>
        <sz val="12"/>
        <rFont val="Arial"/>
        <family val="2"/>
      </rPr>
      <t>1/2</t>
    </r>
    <r>
      <rPr>
        <b/>
        <sz val="12"/>
        <rFont val="Arial"/>
        <family val="2"/>
      </rPr>
      <t xml:space="preserve"> </t>
    </r>
  </si>
  <si>
    <t>Accepted</t>
  </si>
  <si>
    <t>error</t>
  </si>
  <si>
    <t>nm</t>
  </si>
  <si>
    <t>%</t>
  </si>
  <si>
    <t>Diff.</t>
  </si>
  <si>
    <t>Angle - n=0 Angle</t>
  </si>
  <si>
    <t>deg.</t>
  </si>
  <si>
    <t>min.</t>
  </si>
  <si>
    <t>Angle</t>
  </si>
  <si>
    <r>
      <t xml:space="preserve"> </t>
    </r>
    <r>
      <rPr>
        <b/>
        <vertAlign val="superscript"/>
        <sz val="12"/>
        <rFont val="Arial"/>
        <family val="2"/>
      </rPr>
      <t>o</t>
    </r>
    <r>
      <rPr>
        <b/>
        <sz val="12"/>
        <rFont val="Arial"/>
        <family val="2"/>
      </rPr>
      <t xml:space="preserve"> </t>
    </r>
  </si>
  <si>
    <r>
      <t xml:space="preserve">Angle - </t>
    </r>
    <r>
      <rPr>
        <b/>
        <vertAlign val="superscript"/>
        <sz val="12"/>
        <rFont val="Arial"/>
        <family val="2"/>
      </rPr>
      <t>o</t>
    </r>
    <r>
      <rPr>
        <b/>
        <sz val="12"/>
        <rFont val="Arial"/>
        <family val="2"/>
      </rPr>
      <t>th order</t>
    </r>
  </si>
  <si>
    <r>
      <t xml:space="preserve">Meas. </t>
    </r>
    <r>
      <rPr>
        <b/>
        <sz val="12"/>
        <rFont val="Symbol"/>
        <family val="1"/>
        <charset val="2"/>
      </rPr>
      <t>l</t>
    </r>
    <r>
      <rPr>
        <b/>
        <sz val="12"/>
        <rFont val="Arial"/>
        <family val="2"/>
      </rPr>
      <t xml:space="preserve"> </t>
    </r>
  </si>
  <si>
    <t>error  (+ -)</t>
  </si>
  <si>
    <t>s</t>
  </si>
  <si>
    <r>
      <t>s</t>
    </r>
    <r>
      <rPr>
        <b/>
        <sz val="12"/>
        <rFont val="Arial"/>
        <family val="2"/>
      </rPr>
      <t>/N</t>
    </r>
    <r>
      <rPr>
        <b/>
        <vertAlign val="superscript"/>
        <sz val="12"/>
        <rFont val="Arial"/>
        <family val="2"/>
      </rPr>
      <t>1/2</t>
    </r>
    <r>
      <rPr>
        <b/>
        <sz val="12"/>
        <rFont val="Arial"/>
        <family val="2"/>
      </rPr>
      <t xml:space="preserve"> </t>
    </r>
  </si>
  <si>
    <r>
      <t xml:space="preserve">Accepted </t>
    </r>
    <r>
      <rPr>
        <b/>
        <sz val="12"/>
        <rFont val="Symbol"/>
        <family val="1"/>
        <charset val="2"/>
      </rPr>
      <t>l</t>
    </r>
    <r>
      <rPr>
        <b/>
        <sz val="12"/>
        <rFont val="Arial"/>
        <family val="2"/>
      </rPr>
      <t xml:space="preserve"> </t>
    </r>
  </si>
  <si>
    <r>
      <t xml:space="preserve">-2 : </t>
    </r>
    <r>
      <rPr>
        <b/>
        <sz val="12"/>
        <rFont val="Symbol"/>
        <family val="1"/>
        <charset val="2"/>
      </rPr>
      <t xml:space="preserve"> l</t>
    </r>
    <r>
      <rPr>
        <b/>
        <sz val="12"/>
        <rFont val="Arial"/>
        <family val="2"/>
      </rPr>
      <t xml:space="preserve"> </t>
    </r>
  </si>
  <si>
    <r>
      <t xml:space="preserve">-1 : </t>
    </r>
    <r>
      <rPr>
        <b/>
        <sz val="12"/>
        <rFont val="Symbol"/>
        <family val="1"/>
        <charset val="2"/>
      </rPr>
      <t xml:space="preserve"> l</t>
    </r>
    <r>
      <rPr>
        <b/>
        <sz val="12"/>
        <rFont val="Arial"/>
        <family val="2"/>
      </rPr>
      <t xml:space="preserve"> </t>
    </r>
  </si>
  <si>
    <r>
      <t xml:space="preserve">+1 : </t>
    </r>
    <r>
      <rPr>
        <b/>
        <sz val="12"/>
        <rFont val="Symbol"/>
        <family val="1"/>
        <charset val="2"/>
      </rPr>
      <t xml:space="preserve"> l</t>
    </r>
    <r>
      <rPr>
        <b/>
        <sz val="12"/>
        <rFont val="Arial"/>
        <family val="2"/>
      </rPr>
      <t xml:space="preserve"> </t>
    </r>
  </si>
  <si>
    <r>
      <t xml:space="preserve">+2 : </t>
    </r>
    <r>
      <rPr>
        <b/>
        <sz val="12"/>
        <rFont val="Symbol"/>
        <family val="1"/>
        <charset val="2"/>
      </rPr>
      <t xml:space="preserve"> l</t>
    </r>
    <r>
      <rPr>
        <b/>
        <sz val="12"/>
        <rFont val="Arial"/>
        <family val="2"/>
      </rPr>
      <t xml:space="preserve"> </t>
    </r>
  </si>
  <si>
    <r>
      <t xml:space="preserve">  </t>
    </r>
    <r>
      <rPr>
        <b/>
        <sz val="12"/>
        <rFont val="Symbol"/>
        <family val="1"/>
        <charset val="2"/>
      </rPr>
      <t>l</t>
    </r>
    <r>
      <rPr>
        <b/>
        <sz val="12"/>
        <rFont val="Arial"/>
        <family val="2"/>
      </rPr>
      <t xml:space="preserve">   Ave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</si>
</sst>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7" formatCode="0.0000"/>
    <numFmt numFmtId="168" formatCode="0.0%"/>
  </numFmts>
  <fonts count="16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8"/>
      <color indexed="81"/>
      <name val="Tahoma"/>
      <family val="2"/>
    </font>
    <font>
      <sz val="12"/>
      <name val="Symbol"/>
      <family val="1"/>
      <charset val="2"/>
    </font>
    <font>
      <sz val="12"/>
      <name val="Arial"/>
    </font>
    <font>
      <b/>
      <sz val="12"/>
      <name val="Symbol"/>
      <family val="1"/>
      <charset val="2"/>
    </font>
    <font>
      <i/>
      <sz val="12"/>
      <name val="Arial"/>
      <family val="2"/>
    </font>
    <font>
      <i/>
      <vertAlign val="subscript"/>
      <sz val="12"/>
      <name val="Arial"/>
      <family val="2"/>
    </font>
    <font>
      <b/>
      <vertAlign val="superscript"/>
      <sz val="12"/>
      <name val="Arial"/>
      <family val="2"/>
    </font>
    <font>
      <b/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65" fontId="2" fillId="0" borderId="0" xfId="0" applyNumberFormat="1" applyFont="1"/>
    <xf numFmtId="167" fontId="2" fillId="0" borderId="0" xfId="0" applyNumberFormat="1" applyFont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12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/>
    <xf numFmtId="165" fontId="2" fillId="0" borderId="0" xfId="0" applyNumberFormat="1" applyFont="1" applyBorder="1"/>
    <xf numFmtId="2" fontId="2" fillId="0" borderId="5" xfId="0" applyNumberFormat="1" applyFont="1" applyBorder="1"/>
    <xf numFmtId="165" fontId="2" fillId="0" borderId="7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/>
    <xf numFmtId="165" fontId="3" fillId="0" borderId="0" xfId="0" applyNumberFormat="1" applyFont="1" applyBorder="1"/>
    <xf numFmtId="0" fontId="2" fillId="0" borderId="9" xfId="0" applyFont="1" applyBorder="1"/>
    <xf numFmtId="2" fontId="2" fillId="0" borderId="9" xfId="0" applyNumberFormat="1" applyFont="1" applyBorder="1"/>
    <xf numFmtId="2" fontId="2" fillId="0" borderId="10" xfId="0" applyNumberFormat="1" applyFont="1" applyBorder="1"/>
    <xf numFmtId="0" fontId="2" fillId="0" borderId="11" xfId="0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0" fontId="11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0" fontId="2" fillId="0" borderId="0" xfId="1" applyNumberFormat="1" applyFont="1" applyBorder="1"/>
    <xf numFmtId="164" fontId="2" fillId="0" borderId="0" xfId="0" applyNumberFormat="1" applyFont="1" applyBorder="1" applyAlignment="1">
      <alignment horizontal="right"/>
    </xf>
    <xf numFmtId="168" fontId="2" fillId="0" borderId="5" xfId="1" applyNumberFormat="1" applyFont="1" applyBorder="1"/>
    <xf numFmtId="2" fontId="2" fillId="0" borderId="7" xfId="0" applyNumberFormat="1" applyFont="1" applyBorder="1"/>
    <xf numFmtId="10" fontId="2" fillId="0" borderId="7" xfId="1" applyNumberFormat="1" applyFont="1" applyBorder="1"/>
    <xf numFmtId="164" fontId="2" fillId="0" borderId="7" xfId="0" applyNumberFormat="1" applyFont="1" applyBorder="1" applyAlignment="1">
      <alignment horizontal="right"/>
    </xf>
    <xf numFmtId="168" fontId="2" fillId="0" borderId="8" xfId="1" applyNumberFormat="1" applyFont="1" applyBorder="1"/>
    <xf numFmtId="2" fontId="3" fillId="0" borderId="5" xfId="0" applyNumberFormat="1" applyFont="1" applyBorder="1"/>
    <xf numFmtId="2" fontId="2" fillId="0" borderId="8" xfId="0" applyNumberFormat="1" applyFont="1" applyBorder="1"/>
    <xf numFmtId="0" fontId="3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11" fillId="0" borderId="2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2" borderId="18" xfId="0" applyFont="1" applyFill="1" applyBorder="1"/>
    <xf numFmtId="0" fontId="4" fillId="2" borderId="0" xfId="0" applyFont="1" applyFill="1"/>
    <xf numFmtId="0" fontId="5" fillId="2" borderId="0" xfId="0" applyFont="1" applyFill="1"/>
    <xf numFmtId="0" fontId="5" fillId="2" borderId="19" xfId="0" applyFont="1" applyFill="1" applyBorder="1"/>
    <xf numFmtId="0" fontId="3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 applyBorder="1"/>
    <xf numFmtId="0" fontId="10" fillId="0" borderId="7" xfId="0" applyFont="1" applyBorder="1"/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/>
    <xf numFmtId="0" fontId="11" fillId="0" borderId="0" xfId="0" applyFont="1" applyBorder="1" applyAlignment="1">
      <alignment horizontal="center" vertical="top" wrapText="1"/>
    </xf>
    <xf numFmtId="0" fontId="3" fillId="0" borderId="0" xfId="0" quotePrefix="1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11" fillId="0" borderId="7" xfId="0" applyFont="1" applyBorder="1" applyAlignment="1">
      <alignment horizontal="center"/>
    </xf>
    <xf numFmtId="0" fontId="4" fillId="2" borderId="1" xfId="0" applyFont="1" applyFill="1" applyBorder="1"/>
    <xf numFmtId="0" fontId="5" fillId="2" borderId="2" xfId="0" applyFont="1" applyFill="1" applyBorder="1"/>
    <xf numFmtId="164" fontId="3" fillId="0" borderId="0" xfId="0" applyNumberFormat="1" applyFont="1" applyBorder="1" applyAlignment="1">
      <alignment horizontal="right"/>
    </xf>
    <xf numFmtId="0" fontId="10" fillId="0" borderId="4" xfId="0" applyFont="1" applyBorder="1"/>
    <xf numFmtId="0" fontId="15" fillId="0" borderId="0" xfId="0" applyFont="1" applyBorder="1"/>
    <xf numFmtId="164" fontId="10" fillId="0" borderId="0" xfId="0" applyNumberFormat="1" applyFont="1" applyBorder="1" applyAlignment="1">
      <alignment horizontal="right"/>
    </xf>
    <xf numFmtId="0" fontId="9" fillId="0" borderId="0" xfId="0" applyFont="1" applyBorder="1"/>
    <xf numFmtId="0" fontId="10" fillId="0" borderId="6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2" fontId="10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5"/>
  <sheetViews>
    <sheetView topLeftCell="A21" zoomScale="90" workbookViewId="0">
      <selection activeCell="J3" sqref="J3"/>
    </sheetView>
  </sheetViews>
  <sheetFormatPr defaultRowHeight="15"/>
  <cols>
    <col min="1" max="2" width="9.140625" style="1"/>
    <col min="3" max="3" width="10.5703125" style="1" customWidth="1"/>
    <col min="4" max="5" width="9.140625" style="1"/>
    <col min="6" max="6" width="12.140625" style="1" customWidth="1"/>
    <col min="7" max="7" width="9" style="1" customWidth="1"/>
    <col min="8" max="8" width="8.42578125" style="1" customWidth="1"/>
    <col min="9" max="10" width="9.140625" style="1"/>
    <col min="11" max="11" width="9.5703125" style="1" bestFit="1" customWidth="1"/>
    <col min="12" max="12" width="7.5703125" style="1" customWidth="1"/>
    <col min="13" max="16" width="9.140625" style="1"/>
    <col min="17" max="17" width="9.5703125" style="1" bestFit="1" customWidth="1"/>
    <col min="18" max="18" width="9.28515625" style="1" bestFit="1" customWidth="1"/>
    <col min="19" max="20" width="9.140625" style="1"/>
    <col min="21" max="21" width="9.5703125" style="1" bestFit="1" customWidth="1"/>
    <col min="22" max="16384" width="9.140625" style="1"/>
  </cols>
  <sheetData>
    <row r="1" spans="1:23" ht="15.75" thickBot="1"/>
    <row r="2" spans="1:23" ht="15.75">
      <c r="A2" s="11" t="s">
        <v>8</v>
      </c>
      <c r="B2" s="12"/>
      <c r="C2" s="12"/>
      <c r="D2" s="12"/>
      <c r="E2" s="12"/>
      <c r="F2" s="12"/>
      <c r="G2" s="13"/>
    </row>
    <row r="3" spans="1:23" ht="19.5">
      <c r="A3" s="14" t="s">
        <v>10</v>
      </c>
      <c r="B3" s="15"/>
      <c r="C3" s="15"/>
      <c r="D3" s="16" t="s">
        <v>26</v>
      </c>
      <c r="E3" s="15"/>
      <c r="F3" s="15"/>
      <c r="G3" s="17"/>
    </row>
    <row r="4" spans="1:23">
      <c r="A4" s="14" t="s">
        <v>9</v>
      </c>
      <c r="B4" s="15">
        <v>600</v>
      </c>
      <c r="C4" s="15"/>
      <c r="D4" s="15"/>
      <c r="E4" s="15"/>
      <c r="F4" s="15"/>
      <c r="G4" s="17"/>
    </row>
    <row r="5" spans="1:23">
      <c r="A5" s="14" t="s">
        <v>11</v>
      </c>
      <c r="B5" s="15">
        <f>1/B4</f>
        <v>1.6666666666666668E-3</v>
      </c>
      <c r="C5" s="18" t="s">
        <v>21</v>
      </c>
      <c r="D5" s="15"/>
      <c r="E5" s="15"/>
      <c r="F5" s="15"/>
      <c r="G5" s="17"/>
    </row>
    <row r="6" spans="1:23" ht="16.5" thickBot="1">
      <c r="A6" s="14"/>
      <c r="B6" s="15">
        <f>B5*1000</f>
        <v>1.6666666666666667</v>
      </c>
      <c r="C6" s="28" t="s">
        <v>22</v>
      </c>
      <c r="D6" s="15"/>
      <c r="E6" s="15"/>
      <c r="F6" s="15"/>
      <c r="G6" s="17"/>
    </row>
    <row r="7" spans="1:23" s="3" customFormat="1" ht="18.75" thickBot="1">
      <c r="A7" s="75" t="s">
        <v>14</v>
      </c>
      <c r="B7" s="78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1:23" s="4" customFormat="1" ht="16.5" thickBot="1">
      <c r="A8" s="26" t="s">
        <v>0</v>
      </c>
      <c r="B8" s="36" t="s">
        <v>2</v>
      </c>
      <c r="C8" s="36"/>
      <c r="D8" s="64" t="s">
        <v>30</v>
      </c>
      <c r="E8" s="51"/>
      <c r="F8" s="65"/>
      <c r="G8" s="36"/>
      <c r="H8" s="66" t="s">
        <v>12</v>
      </c>
      <c r="I8" s="63" t="s">
        <v>40</v>
      </c>
      <c r="J8" s="36"/>
      <c r="K8" s="36"/>
      <c r="L8" s="67"/>
      <c r="M8" s="72" t="s">
        <v>28</v>
      </c>
      <c r="N8" s="68"/>
      <c r="O8" s="47"/>
      <c r="P8" s="47"/>
      <c r="Q8" s="47"/>
      <c r="R8" s="48"/>
      <c r="S8" s="51"/>
      <c r="T8" s="51"/>
      <c r="U8" s="51"/>
      <c r="V8" s="51"/>
      <c r="W8" s="65"/>
    </row>
    <row r="9" spans="1:23" s="4" customFormat="1" ht="18.75">
      <c r="A9" s="26"/>
      <c r="B9" s="36"/>
      <c r="C9" s="46" t="s">
        <v>28</v>
      </c>
      <c r="D9" s="67" t="s">
        <v>41</v>
      </c>
      <c r="E9" s="65" t="s">
        <v>42</v>
      </c>
      <c r="F9" s="27" t="s">
        <v>5</v>
      </c>
      <c r="G9" s="36"/>
      <c r="H9" s="36" t="s">
        <v>42</v>
      </c>
      <c r="I9" s="36"/>
      <c r="J9" s="36" t="s">
        <v>27</v>
      </c>
      <c r="K9" s="46" t="s">
        <v>28</v>
      </c>
      <c r="L9" s="26"/>
      <c r="M9" s="36">
        <v>-2</v>
      </c>
      <c r="N9" s="69">
        <v>-1</v>
      </c>
      <c r="O9" s="49">
        <v>1</v>
      </c>
      <c r="P9" s="49">
        <v>2</v>
      </c>
      <c r="Q9" s="49" t="s">
        <v>31</v>
      </c>
      <c r="R9" s="50" t="s">
        <v>32</v>
      </c>
      <c r="S9" s="36" t="s">
        <v>34</v>
      </c>
      <c r="T9" s="36" t="s">
        <v>36</v>
      </c>
      <c r="U9" s="36" t="s">
        <v>35</v>
      </c>
      <c r="V9" s="36" t="s">
        <v>39</v>
      </c>
      <c r="W9" s="27" t="s">
        <v>39</v>
      </c>
    </row>
    <row r="10" spans="1:23" s="4" customFormat="1" ht="15.75">
      <c r="A10" s="22"/>
      <c r="B10" s="18"/>
      <c r="C10" s="18" t="s">
        <v>29</v>
      </c>
      <c r="D10" s="22"/>
      <c r="E10" s="23"/>
      <c r="F10" s="23"/>
      <c r="G10" s="18"/>
      <c r="H10" s="18"/>
      <c r="I10" s="18"/>
      <c r="J10" s="18"/>
      <c r="K10" s="28"/>
      <c r="L10" s="22"/>
      <c r="M10" s="18" t="s">
        <v>37</v>
      </c>
      <c r="N10" s="18" t="s">
        <v>37</v>
      </c>
      <c r="O10" s="18" t="s">
        <v>37</v>
      </c>
      <c r="P10" s="18" t="s">
        <v>37</v>
      </c>
      <c r="Q10" s="18" t="s">
        <v>37</v>
      </c>
      <c r="R10" s="18" t="s">
        <v>37</v>
      </c>
      <c r="S10" s="18" t="s">
        <v>37</v>
      </c>
      <c r="T10" s="18" t="s">
        <v>38</v>
      </c>
      <c r="U10" s="18" t="s">
        <v>37</v>
      </c>
      <c r="V10" s="18" t="s">
        <v>37</v>
      </c>
      <c r="W10" s="23" t="s">
        <v>38</v>
      </c>
    </row>
    <row r="11" spans="1:23" ht="15.75">
      <c r="A11" s="22">
        <v>-2</v>
      </c>
      <c r="B11" s="36" t="s">
        <v>6</v>
      </c>
      <c r="C11" s="33">
        <f>5889.95/10</f>
        <v>588.995</v>
      </c>
      <c r="D11" s="22">
        <v>135</v>
      </c>
      <c r="E11" s="23">
        <v>4</v>
      </c>
      <c r="F11" s="34">
        <f>D11+E11/60</f>
        <v>135.06666666666666</v>
      </c>
      <c r="G11" s="15"/>
      <c r="H11" s="18"/>
      <c r="I11" s="32">
        <f>F11-$F$15</f>
        <v>-45.200000000000017</v>
      </c>
      <c r="J11" s="33">
        <f>SIN(I11*PI()/180)</f>
        <v>-0.70957073653652114</v>
      </c>
      <c r="K11" s="15">
        <f>($B$6*J11/A11)*1000</f>
        <v>591.30894711376766</v>
      </c>
      <c r="L11" s="26" t="s">
        <v>6</v>
      </c>
      <c r="M11" s="15">
        <f>K11</f>
        <v>591.30894711376766</v>
      </c>
      <c r="N11" s="70">
        <f>K13</f>
        <v>591.39169603615744</v>
      </c>
      <c r="O11" s="40">
        <f>$K$16</f>
        <v>592.75126969146027</v>
      </c>
      <c r="P11" s="40">
        <f>K18</f>
        <v>593.01452452411058</v>
      </c>
      <c r="Q11" s="41">
        <f>AVERAGE(M11:P11)</f>
        <v>592.11660934137399</v>
      </c>
      <c r="R11" s="42">
        <f>STDEV(M11:P11)</f>
        <v>0.89197589823059686</v>
      </c>
      <c r="S11" s="15">
        <f>R11/SQRT(4)</f>
        <v>0.44598794911529843</v>
      </c>
      <c r="T11" s="53">
        <f>S11/Q11</f>
        <v>7.5320965850186493E-4</v>
      </c>
      <c r="U11" s="33">
        <f>5889.95/10</f>
        <v>588.995</v>
      </c>
      <c r="V11" s="32">
        <f>Q11-U11</f>
        <v>3.1216093413739827</v>
      </c>
      <c r="W11" s="55">
        <f>(Q11-U11)/U11</f>
        <v>5.2998910710175514E-3</v>
      </c>
    </row>
    <row r="12" spans="1:23" ht="15.75">
      <c r="A12" s="22">
        <v>-2</v>
      </c>
      <c r="B12" s="36" t="s">
        <v>1</v>
      </c>
      <c r="C12" s="33">
        <f>5895.924/10</f>
        <v>589.5924</v>
      </c>
      <c r="D12" s="22">
        <v>135</v>
      </c>
      <c r="E12" s="23">
        <v>0</v>
      </c>
      <c r="F12" s="34">
        <f t="shared" ref="F12:F19" si="0">D12+E12/60</f>
        <v>135</v>
      </c>
      <c r="G12" s="15"/>
      <c r="H12" s="18"/>
      <c r="I12" s="32">
        <f t="shared" ref="I12:I19" si="1">F12-$F$15</f>
        <v>-45.26666666666668</v>
      </c>
      <c r="J12" s="33">
        <f t="shared" ref="J12:J19" si="2">SIN(I12*PI()/180)</f>
        <v>-0.71039013515596383</v>
      </c>
      <c r="K12" s="15">
        <f t="shared" ref="K12:K19" si="3">($B$6*J12/A12)*1000</f>
        <v>591.99177929663665</v>
      </c>
      <c r="L12" s="26" t="s">
        <v>1</v>
      </c>
      <c r="M12" s="15">
        <f>K12</f>
        <v>591.99177929663665</v>
      </c>
      <c r="N12" s="70">
        <f>K14</f>
        <v>591.84493734689545</v>
      </c>
      <c r="O12" s="40">
        <f>$K$17</f>
        <v>594.11039194088744</v>
      </c>
      <c r="P12" s="40">
        <f>K19</f>
        <v>593.18480652141841</v>
      </c>
      <c r="Q12" s="41">
        <f>AVERAGE(M12:P12)</f>
        <v>592.78297877645946</v>
      </c>
      <c r="R12" s="42">
        <f>STDEV(M12:P12)</f>
        <v>1.0691756304678253</v>
      </c>
      <c r="S12" s="15">
        <f>R12/SQRT(4)</f>
        <v>0.53458781523391263</v>
      </c>
      <c r="T12" s="53">
        <f>S12/Q12</f>
        <v>9.018272021530287E-4</v>
      </c>
      <c r="U12" s="33">
        <f>5895.924/10</f>
        <v>589.5924</v>
      </c>
      <c r="V12" s="32">
        <f>Q12-U12</f>
        <v>3.1905787764594606</v>
      </c>
      <c r="W12" s="55">
        <f>(Q12-U12)/U12</f>
        <v>5.4114991585024856E-3</v>
      </c>
    </row>
    <row r="13" spans="1:23" ht="16.5" thickBot="1">
      <c r="A13" s="22">
        <v>-1</v>
      </c>
      <c r="B13" s="36" t="s">
        <v>6</v>
      </c>
      <c r="C13" s="15"/>
      <c r="D13" s="22">
        <v>159</v>
      </c>
      <c r="E13" s="23">
        <v>29</v>
      </c>
      <c r="F13" s="34">
        <f t="shared" si="0"/>
        <v>159.48333333333332</v>
      </c>
      <c r="G13" s="15"/>
      <c r="H13" s="18"/>
      <c r="I13" s="32">
        <f t="shared" si="1"/>
        <v>-20.78333333333336</v>
      </c>
      <c r="J13" s="33">
        <f t="shared" si="2"/>
        <v>-0.35483501762169445</v>
      </c>
      <c r="K13" s="15">
        <f t="shared" si="3"/>
        <v>591.39169603615744</v>
      </c>
      <c r="L13" s="73" t="s">
        <v>33</v>
      </c>
      <c r="M13" s="20">
        <f>M11-M12</f>
        <v>-0.68283218286899228</v>
      </c>
      <c r="N13" s="71">
        <f>N11-N12</f>
        <v>-0.453241310738008</v>
      </c>
      <c r="O13" s="43">
        <f>O11-O12</f>
        <v>-1.3591222494271733</v>
      </c>
      <c r="P13" s="43">
        <f>P11-P12</f>
        <v>-0.17028199730782489</v>
      </c>
      <c r="Q13" s="44">
        <f>AVERAGE(M13:P13)</f>
        <v>-0.66636943508549962</v>
      </c>
      <c r="R13" s="45">
        <f>AVERAGE(N13:Q13)</f>
        <v>-0.66225374813962645</v>
      </c>
      <c r="S13" s="20">
        <f>R13/SQRT(4)</f>
        <v>-0.33112687406981323</v>
      </c>
      <c r="T13" s="57">
        <f>S13/Q13</f>
        <v>0.49691185795057879</v>
      </c>
      <c r="U13" s="43">
        <f>U11-U12</f>
        <v>-0.59739999999999327</v>
      </c>
      <c r="V13" s="56">
        <f>Q13-U13</f>
        <v>-6.8969435085506348E-2</v>
      </c>
      <c r="W13" s="59">
        <f>(Q13-U13)/U13</f>
        <v>0.11544933894460516</v>
      </c>
    </row>
    <row r="14" spans="1:23" ht="15.75">
      <c r="A14" s="22">
        <v>-1</v>
      </c>
      <c r="B14" s="36" t="s">
        <v>1</v>
      </c>
      <c r="C14" s="15"/>
      <c r="D14" s="22">
        <v>159</v>
      </c>
      <c r="E14" s="23">
        <v>28</v>
      </c>
      <c r="F14" s="34">
        <f t="shared" si="0"/>
        <v>159.46666666666667</v>
      </c>
      <c r="G14" s="15"/>
      <c r="H14" s="18"/>
      <c r="I14" s="32">
        <f t="shared" si="1"/>
        <v>-20.800000000000011</v>
      </c>
      <c r="J14" s="33">
        <f t="shared" si="2"/>
        <v>-0.35510696240813727</v>
      </c>
      <c r="K14" s="15">
        <f t="shared" si="3"/>
        <v>591.84493734689545</v>
      </c>
      <c r="L14" s="15"/>
      <c r="M14" s="15"/>
      <c r="N14" s="15"/>
      <c r="O14" s="15"/>
      <c r="P14" s="15"/>
      <c r="Q14" s="15"/>
      <c r="R14" s="17"/>
    </row>
    <row r="15" spans="1:23" ht="15.75">
      <c r="A15" s="26">
        <v>0</v>
      </c>
      <c r="B15" s="36" t="s">
        <v>20</v>
      </c>
      <c r="C15" s="37"/>
      <c r="D15" s="26">
        <v>180</v>
      </c>
      <c r="E15" s="27">
        <v>16</v>
      </c>
      <c r="F15" s="60">
        <f t="shared" si="0"/>
        <v>180.26666666666668</v>
      </c>
      <c r="G15" s="37"/>
      <c r="H15" s="36">
        <v>1</v>
      </c>
      <c r="I15" s="38">
        <f t="shared" si="1"/>
        <v>0</v>
      </c>
      <c r="J15" s="39">
        <f t="shared" si="2"/>
        <v>0</v>
      </c>
      <c r="K15" s="15"/>
      <c r="L15" s="15"/>
      <c r="M15" s="15"/>
      <c r="N15" s="15"/>
      <c r="O15" s="15"/>
      <c r="P15" s="15"/>
      <c r="Q15" s="15"/>
      <c r="R15" s="17"/>
    </row>
    <row r="16" spans="1:23" ht="15.75">
      <c r="A16" s="22">
        <v>1</v>
      </c>
      <c r="B16" s="36" t="s">
        <v>1</v>
      </c>
      <c r="C16" s="15"/>
      <c r="D16" s="22">
        <v>201</v>
      </c>
      <c r="E16" s="23">
        <v>6</v>
      </c>
      <c r="F16" s="34">
        <f t="shared" si="0"/>
        <v>201.1</v>
      </c>
      <c r="G16" s="15"/>
      <c r="H16" s="18"/>
      <c r="I16" s="32">
        <f t="shared" si="1"/>
        <v>20.833333333333314</v>
      </c>
      <c r="J16" s="33">
        <f t="shared" si="2"/>
        <v>0.35565076181487615</v>
      </c>
      <c r="K16" s="15">
        <f t="shared" si="3"/>
        <v>592.75126969146027</v>
      </c>
      <c r="L16" s="15"/>
      <c r="M16" s="15"/>
      <c r="N16" s="15"/>
      <c r="O16" s="15"/>
      <c r="P16" s="15"/>
      <c r="Q16" s="15"/>
      <c r="R16" s="17"/>
    </row>
    <row r="17" spans="1:23" ht="15.75">
      <c r="A17" s="22">
        <v>1</v>
      </c>
      <c r="B17" s="36" t="s">
        <v>6</v>
      </c>
      <c r="C17" s="15"/>
      <c r="D17" s="22">
        <v>201</v>
      </c>
      <c r="E17" s="23">
        <v>9</v>
      </c>
      <c r="F17" s="34">
        <f t="shared" si="0"/>
        <v>201.15</v>
      </c>
      <c r="G17" s="15"/>
      <c r="H17" s="18"/>
      <c r="I17" s="32">
        <f t="shared" si="1"/>
        <v>20.883333333333326</v>
      </c>
      <c r="J17" s="33">
        <f t="shared" si="2"/>
        <v>0.35646623516453246</v>
      </c>
      <c r="K17" s="15">
        <f t="shared" si="3"/>
        <v>594.11039194088744</v>
      </c>
      <c r="L17" s="15"/>
      <c r="M17" s="15"/>
      <c r="N17" s="15"/>
      <c r="O17" s="15"/>
      <c r="P17" s="15"/>
      <c r="Q17" s="15"/>
      <c r="R17" s="17"/>
    </row>
    <row r="18" spans="1:23" ht="15.75">
      <c r="A18" s="22">
        <v>2</v>
      </c>
      <c r="B18" s="36" t="s">
        <v>1</v>
      </c>
      <c r="C18" s="15"/>
      <c r="D18" s="22">
        <v>225</v>
      </c>
      <c r="E18" s="23">
        <v>38</v>
      </c>
      <c r="F18" s="34">
        <f t="shared" si="0"/>
        <v>225.63333333333333</v>
      </c>
      <c r="G18" s="15"/>
      <c r="H18" s="18"/>
      <c r="I18" s="32">
        <f t="shared" si="1"/>
        <v>45.366666666666646</v>
      </c>
      <c r="J18" s="33">
        <f t="shared" si="2"/>
        <v>0.71161742942893269</v>
      </c>
      <c r="K18" s="15">
        <f t="shared" si="3"/>
        <v>593.01452452411058</v>
      </c>
      <c r="L18" s="15"/>
      <c r="M18" s="15"/>
      <c r="N18" s="15"/>
      <c r="O18" s="15"/>
      <c r="P18" s="15"/>
      <c r="Q18" s="15"/>
      <c r="R18" s="17"/>
    </row>
    <row r="19" spans="1:23" ht="16.5" thickBot="1">
      <c r="A19" s="22">
        <v>2</v>
      </c>
      <c r="B19" s="36" t="s">
        <v>6</v>
      </c>
      <c r="C19" s="15"/>
      <c r="D19" s="24">
        <v>225</v>
      </c>
      <c r="E19" s="25">
        <v>39</v>
      </c>
      <c r="F19" s="61">
        <f t="shared" si="0"/>
        <v>225.65</v>
      </c>
      <c r="G19" s="15"/>
      <c r="H19" s="18"/>
      <c r="I19" s="32">
        <f t="shared" si="1"/>
        <v>45.383333333333326</v>
      </c>
      <c r="J19" s="33">
        <f t="shared" si="2"/>
        <v>0.71182176782570195</v>
      </c>
      <c r="K19" s="15">
        <f t="shared" si="3"/>
        <v>593.18480652141841</v>
      </c>
      <c r="L19" s="15"/>
      <c r="M19" s="15"/>
      <c r="N19" s="15"/>
      <c r="O19" s="15"/>
      <c r="P19" s="15"/>
      <c r="Q19" s="15"/>
      <c r="R19" s="17"/>
    </row>
    <row r="20" spans="1:23" ht="15.75" thickBot="1">
      <c r="A20" s="19"/>
      <c r="B20" s="20"/>
      <c r="C20" s="20"/>
      <c r="D20" s="20"/>
      <c r="E20" s="20"/>
      <c r="F20" s="20"/>
      <c r="G20" s="20"/>
      <c r="H20" s="20"/>
      <c r="I20" s="20"/>
      <c r="J20" s="35"/>
      <c r="K20" s="20"/>
      <c r="L20" s="20"/>
      <c r="M20" s="20"/>
      <c r="N20" s="20"/>
      <c r="O20" s="20"/>
      <c r="P20" s="20"/>
      <c r="Q20" s="20"/>
      <c r="R20" s="21"/>
    </row>
    <row r="21" spans="1:23" ht="18.75" thickBot="1">
      <c r="A21" s="76" t="s">
        <v>13</v>
      </c>
      <c r="B21" s="77"/>
      <c r="C21" s="3"/>
      <c r="D21" s="3"/>
      <c r="E21" s="3"/>
      <c r="F21" s="3"/>
      <c r="G21" s="3"/>
      <c r="H21" s="3"/>
      <c r="I21" s="31"/>
    </row>
    <row r="22" spans="1:23" ht="16.5" thickBot="1">
      <c r="A22" s="6" t="s">
        <v>0</v>
      </c>
      <c r="B22" s="6" t="s">
        <v>2</v>
      </c>
      <c r="C22" s="6"/>
      <c r="D22" s="64" t="s">
        <v>30</v>
      </c>
      <c r="E22" s="51"/>
      <c r="F22" s="51"/>
      <c r="G22" s="65"/>
      <c r="H22" s="66" t="s">
        <v>12</v>
      </c>
      <c r="I22" s="63" t="s">
        <v>40</v>
      </c>
      <c r="J22" s="6"/>
      <c r="K22" s="6"/>
      <c r="L22" s="6"/>
      <c r="M22" s="6"/>
      <c r="N22" s="6"/>
      <c r="O22" s="6"/>
      <c r="P22" s="6"/>
      <c r="Q22" s="6"/>
      <c r="R22" s="2"/>
    </row>
    <row r="23" spans="1:23" ht="15.75">
      <c r="A23" s="6"/>
      <c r="B23" s="6"/>
      <c r="C23" s="8" t="s">
        <v>28</v>
      </c>
      <c r="D23" s="67" t="s">
        <v>3</v>
      </c>
      <c r="E23" s="65" t="s">
        <v>4</v>
      </c>
      <c r="F23" s="36" t="s">
        <v>5</v>
      </c>
      <c r="G23" s="27"/>
      <c r="H23" s="36" t="s">
        <v>42</v>
      </c>
      <c r="I23" s="6"/>
      <c r="J23" s="6"/>
      <c r="K23" s="6"/>
      <c r="L23" s="67"/>
      <c r="M23" s="72" t="s">
        <v>28</v>
      </c>
      <c r="N23" s="51"/>
      <c r="O23" s="51"/>
      <c r="P23" s="51"/>
      <c r="Q23" s="51"/>
      <c r="R23" s="52"/>
      <c r="S23" s="12"/>
      <c r="T23" s="12"/>
      <c r="U23" s="12"/>
      <c r="V23" s="12"/>
      <c r="W23" s="13"/>
    </row>
    <row r="24" spans="1:23" ht="18.75">
      <c r="A24" s="6"/>
      <c r="B24" s="6"/>
      <c r="C24" s="6" t="s">
        <v>29</v>
      </c>
      <c r="D24" s="26"/>
      <c r="E24" s="27"/>
      <c r="F24" s="36"/>
      <c r="G24" s="27"/>
      <c r="H24" s="6"/>
      <c r="I24" s="6"/>
      <c r="J24" s="6"/>
      <c r="K24" s="6"/>
      <c r="L24" s="26"/>
      <c r="M24" s="36">
        <v>-2</v>
      </c>
      <c r="N24" s="36">
        <v>-1</v>
      </c>
      <c r="O24" s="36">
        <v>1</v>
      </c>
      <c r="P24" s="36">
        <v>2</v>
      </c>
      <c r="Q24" s="49" t="s">
        <v>31</v>
      </c>
      <c r="R24" s="50" t="s">
        <v>32</v>
      </c>
      <c r="S24" s="36" t="s">
        <v>34</v>
      </c>
      <c r="T24" s="36" t="s">
        <v>36</v>
      </c>
      <c r="U24" s="36" t="s">
        <v>35</v>
      </c>
      <c r="V24" s="36" t="s">
        <v>39</v>
      </c>
      <c r="W24" s="27" t="s">
        <v>39</v>
      </c>
    </row>
    <row r="25" spans="1:23" ht="15.75">
      <c r="A25" s="4">
        <v>-2</v>
      </c>
      <c r="B25" s="6" t="s">
        <v>15</v>
      </c>
      <c r="C25" s="9">
        <v>576.96</v>
      </c>
      <c r="D25" s="22">
        <v>136</v>
      </c>
      <c r="E25" s="23">
        <v>13</v>
      </c>
      <c r="F25" s="32">
        <f>D25+E25/60</f>
        <v>136.21666666666667</v>
      </c>
      <c r="G25" s="17"/>
      <c r="I25" s="1">
        <f>F25-$F$35</f>
        <v>-44.050000000000011</v>
      </c>
      <c r="J25" s="9">
        <f>SIN(I25*PI()/180)</f>
        <v>-0.69528584827086559</v>
      </c>
      <c r="K25" s="5">
        <f>($B$6*J25/A25)*1000</f>
        <v>579.40487355905464</v>
      </c>
      <c r="L25" s="26" t="s">
        <v>15</v>
      </c>
      <c r="M25" s="32">
        <f>K25</f>
        <v>579.40487355905464</v>
      </c>
      <c r="N25" s="32">
        <f>K30</f>
        <v>577.77136011140408</v>
      </c>
      <c r="O25" s="32">
        <f>K40</f>
        <v>580.49898049890794</v>
      </c>
      <c r="P25" s="32">
        <f>K45</f>
        <v>581.14467849867719</v>
      </c>
      <c r="Q25" s="32">
        <f>AVERAGE(M25:P25)</f>
        <v>579.70497316701096</v>
      </c>
      <c r="R25" s="32">
        <f>STDEV(M25:P25)</f>
        <v>1.4755923453075521</v>
      </c>
      <c r="S25" s="15">
        <f>R25/SQRT(4)</f>
        <v>0.73779617265377606</v>
      </c>
      <c r="T25" s="53">
        <f>S25/Q25</f>
        <v>1.2727097520366098E-3</v>
      </c>
      <c r="U25" s="33">
        <v>576.96</v>
      </c>
      <c r="V25" s="32">
        <f>Q25-U25</f>
        <v>2.7449731670109259</v>
      </c>
      <c r="W25" s="55">
        <f>(Q25-U25)/U25</f>
        <v>4.7576489999496081E-3</v>
      </c>
    </row>
    <row r="26" spans="1:23" ht="15.75">
      <c r="A26" s="4">
        <v>-2</v>
      </c>
      <c r="B26" s="6" t="s">
        <v>16</v>
      </c>
      <c r="C26" s="9">
        <v>546.07399999999996</v>
      </c>
      <c r="D26" s="22">
        <v>139</v>
      </c>
      <c r="E26" s="23">
        <v>6</v>
      </c>
      <c r="F26" s="32">
        <f t="shared" ref="F26:F35" si="4">D26+E26/60</f>
        <v>139.1</v>
      </c>
      <c r="G26" s="17"/>
      <c r="I26" s="1">
        <f t="shared" ref="I26:I45" si="5">F26-$F$35</f>
        <v>-41.166666666666686</v>
      </c>
      <c r="J26" s="9">
        <f t="shared" ref="J26:J45" si="6">SIN(I26*PI()/180)</f>
        <v>-0.65825161142206401</v>
      </c>
      <c r="K26" s="5">
        <f t="shared" ref="K26:K45" si="7">($B$6*J26/A26)*1000</f>
        <v>548.54300951838673</v>
      </c>
      <c r="L26" s="26" t="s">
        <v>16</v>
      </c>
      <c r="M26" s="32">
        <f>K26</f>
        <v>548.54300951838673</v>
      </c>
      <c r="N26" s="32">
        <f>K31</f>
        <v>548.11107789763923</v>
      </c>
      <c r="O26" s="32">
        <f>K39</f>
        <v>549.48440877131225</v>
      </c>
      <c r="P26" s="32">
        <f>K44</f>
        <v>549.81925513554597</v>
      </c>
      <c r="Q26" s="32">
        <f>AVERAGE(M26:P26)</f>
        <v>548.98943783072104</v>
      </c>
      <c r="R26" s="32">
        <f>STDEV(M26:P26)</f>
        <v>0.79674491977654249</v>
      </c>
      <c r="S26" s="15">
        <f>R26/SQRT(4)</f>
        <v>0.39837245988827125</v>
      </c>
      <c r="T26" s="53">
        <f>S26/Q26</f>
        <v>7.2564685663607971E-4</v>
      </c>
      <c r="U26" s="33">
        <v>546.07399999999996</v>
      </c>
      <c r="V26" s="32">
        <f>Q26-U26</f>
        <v>2.9154378307210891</v>
      </c>
      <c r="W26" s="55">
        <f>(Q26-U26)/U26</f>
        <v>5.3389061385839456E-3</v>
      </c>
    </row>
    <row r="27" spans="1:23" ht="15.75">
      <c r="A27" s="4">
        <v>-2</v>
      </c>
      <c r="B27" s="6" t="s">
        <v>17</v>
      </c>
      <c r="C27" s="9">
        <v>435.83300000000003</v>
      </c>
      <c r="D27" s="22">
        <v>148</v>
      </c>
      <c r="E27" s="23">
        <v>34</v>
      </c>
      <c r="F27" s="32">
        <f t="shared" si="4"/>
        <v>148.56666666666666</v>
      </c>
      <c r="G27" s="17"/>
      <c r="I27" s="1">
        <f t="shared" si="5"/>
        <v>-31.700000000000017</v>
      </c>
      <c r="J27" s="9">
        <f t="shared" si="6"/>
        <v>-0.52547165107226801</v>
      </c>
      <c r="K27" s="5">
        <f t="shared" si="7"/>
        <v>437.89304256022336</v>
      </c>
      <c r="L27" s="26" t="s">
        <v>17</v>
      </c>
      <c r="M27" s="32">
        <f>K27</f>
        <v>437.89304256022336</v>
      </c>
      <c r="N27" s="32">
        <f>K32</f>
        <v>437.44979910603797</v>
      </c>
      <c r="O27" s="32">
        <f>K38</f>
        <v>437.91759679540411</v>
      </c>
      <c r="P27" s="32">
        <f>K43</f>
        <v>438.71771568399953</v>
      </c>
      <c r="Q27" s="32">
        <f>AVERAGE(M27:P27)</f>
        <v>437.99453853641626</v>
      </c>
      <c r="R27" s="32">
        <f>STDEV(M27:P27)</f>
        <v>0.52787236414650629</v>
      </c>
      <c r="S27" s="15">
        <f>R27/SQRT(4)</f>
        <v>0.26393618207325314</v>
      </c>
      <c r="T27" s="53">
        <f>S27/Q27</f>
        <v>6.0260153689406938E-4</v>
      </c>
      <c r="U27" s="33">
        <v>435.83300000000003</v>
      </c>
      <c r="V27" s="32">
        <f>Q27-U27</f>
        <v>2.1615385364162307</v>
      </c>
      <c r="W27" s="55">
        <f>(Q27-U27)/U27</f>
        <v>4.95955684038664E-3</v>
      </c>
    </row>
    <row r="28" spans="1:23" ht="15.75">
      <c r="A28" s="4">
        <v>-2</v>
      </c>
      <c r="B28" s="6" t="s">
        <v>18</v>
      </c>
      <c r="C28" s="9">
        <v>407.78300000000002</v>
      </c>
      <c r="D28" s="22">
        <v>150</v>
      </c>
      <c r="E28" s="23">
        <v>49</v>
      </c>
      <c r="F28" s="32">
        <f t="shared" si="4"/>
        <v>150.81666666666666</v>
      </c>
      <c r="G28" s="17"/>
      <c r="I28" s="1">
        <f t="shared" si="5"/>
        <v>-29.450000000000017</v>
      </c>
      <c r="J28" s="9">
        <f t="shared" si="6"/>
        <v>-0.49166384407100677</v>
      </c>
      <c r="K28" s="5">
        <f t="shared" si="7"/>
        <v>409.71987005917231</v>
      </c>
      <c r="L28" s="26" t="s">
        <v>18</v>
      </c>
      <c r="M28" s="32">
        <f>K28</f>
        <v>409.71987005917231</v>
      </c>
      <c r="N28" s="32">
        <f>K33</f>
        <v>409.31562619599543</v>
      </c>
      <c r="O28" s="32">
        <f>K37</f>
        <v>410.25548838165503</v>
      </c>
      <c r="P28" s="32">
        <f>K42</f>
        <v>410.14196922024996</v>
      </c>
      <c r="Q28" s="32">
        <f>AVERAGE(M28:P28)</f>
        <v>409.8582384642682</v>
      </c>
      <c r="R28" s="32">
        <f>STDEV(M28:P28)</f>
        <v>0.42890734351478105</v>
      </c>
      <c r="S28" s="15">
        <f>R28/SQRT(4)</f>
        <v>0.21445367175739052</v>
      </c>
      <c r="T28" s="53">
        <f>S28/Q28</f>
        <v>5.2323865090755472E-4</v>
      </c>
      <c r="U28" s="33">
        <v>407.78300000000002</v>
      </c>
      <c r="V28" s="32">
        <f>Q28-U28</f>
        <v>2.0752384642681818</v>
      </c>
      <c r="W28" s="55">
        <f>(Q28-U28)/U28</f>
        <v>5.0890754746229774E-3</v>
      </c>
    </row>
    <row r="29" spans="1:23" ht="16.5" thickBot="1">
      <c r="A29" s="4">
        <v>-2</v>
      </c>
      <c r="B29" s="6" t="s">
        <v>19</v>
      </c>
      <c r="C29" s="9">
        <v>404.65600000000001</v>
      </c>
      <c r="D29" s="22">
        <v>151</v>
      </c>
      <c r="E29" s="23">
        <v>4</v>
      </c>
      <c r="F29" s="32">
        <f t="shared" si="4"/>
        <v>151.06666666666666</v>
      </c>
      <c r="G29" s="17"/>
      <c r="I29" s="1">
        <f t="shared" si="5"/>
        <v>-29.200000000000017</v>
      </c>
      <c r="J29" s="9">
        <f t="shared" si="6"/>
        <v>-0.48785965913873292</v>
      </c>
      <c r="K29" s="5">
        <f t="shared" si="7"/>
        <v>406.54971594894414</v>
      </c>
      <c r="L29" s="74" t="s">
        <v>19</v>
      </c>
      <c r="M29" s="56">
        <f>K29</f>
        <v>406.54971594894414</v>
      </c>
      <c r="N29" s="56">
        <f>K34</f>
        <v>406.49520968057897</v>
      </c>
      <c r="O29" s="56">
        <f>K36</f>
        <v>406.96536532180841</v>
      </c>
      <c r="P29" s="56">
        <f>K41</f>
        <v>407.81870979070499</v>
      </c>
      <c r="Q29" s="56">
        <f>AVERAGE(M29:P29)</f>
        <v>406.95725018550911</v>
      </c>
      <c r="R29" s="56">
        <f>STDEV(M29:P29)</f>
        <v>0.61148564687164042</v>
      </c>
      <c r="S29" s="20">
        <f>R29/SQRT(4)</f>
        <v>0.30574282343582021</v>
      </c>
      <c r="T29" s="57">
        <f>S29/Q29</f>
        <v>7.5128978116607847E-4</v>
      </c>
      <c r="U29" s="35">
        <v>404.65600000000001</v>
      </c>
      <c r="V29" s="56">
        <f>Q29-U29</f>
        <v>2.3012501855091045</v>
      </c>
      <c r="W29" s="59">
        <f>(Q29-U29)/U29</f>
        <v>5.6869296031916107E-3</v>
      </c>
    </row>
    <row r="30" spans="1:23" ht="15.75">
      <c r="A30" s="4">
        <v>-1</v>
      </c>
      <c r="B30" s="6" t="s">
        <v>15</v>
      </c>
      <c r="D30" s="22">
        <v>159</v>
      </c>
      <c r="E30" s="23">
        <v>59</v>
      </c>
      <c r="F30" s="32">
        <f t="shared" si="4"/>
        <v>159.98333333333332</v>
      </c>
      <c r="G30" s="17"/>
      <c r="I30" s="1">
        <f t="shared" si="5"/>
        <v>-20.28333333333336</v>
      </c>
      <c r="J30" s="9">
        <f t="shared" si="6"/>
        <v>-0.34666281606684241</v>
      </c>
      <c r="K30" s="5">
        <f t="shared" si="7"/>
        <v>577.77136011140408</v>
      </c>
      <c r="P30" s="10"/>
    </row>
    <row r="31" spans="1:23" ht="15.75">
      <c r="A31" s="4">
        <v>-1</v>
      </c>
      <c r="B31" s="6" t="s">
        <v>16</v>
      </c>
      <c r="D31" s="22">
        <v>161</v>
      </c>
      <c r="E31" s="23">
        <v>4</v>
      </c>
      <c r="F31" s="32">
        <f t="shared" si="4"/>
        <v>161.06666666666666</v>
      </c>
      <c r="G31" s="17"/>
      <c r="I31" s="1">
        <f t="shared" si="5"/>
        <v>-19.200000000000017</v>
      </c>
      <c r="J31" s="9">
        <f t="shared" si="6"/>
        <v>-0.32886664673858351</v>
      </c>
      <c r="K31" s="5">
        <f t="shared" si="7"/>
        <v>548.11107789763923</v>
      </c>
      <c r="P31" s="10"/>
    </row>
    <row r="32" spans="1:23" ht="15.75">
      <c r="A32" s="4">
        <v>-1</v>
      </c>
      <c r="B32" s="6" t="s">
        <v>17</v>
      </c>
      <c r="D32" s="22">
        <v>165</v>
      </c>
      <c r="E32" s="23">
        <v>3</v>
      </c>
      <c r="F32" s="32">
        <f t="shared" si="4"/>
        <v>165.05</v>
      </c>
      <c r="G32" s="17"/>
      <c r="I32" s="1">
        <f t="shared" si="5"/>
        <v>-15.216666666666669</v>
      </c>
      <c r="J32" s="9">
        <f t="shared" si="6"/>
        <v>-0.26246987946362277</v>
      </c>
      <c r="K32" s="5">
        <f t="shared" si="7"/>
        <v>437.44979910603797</v>
      </c>
      <c r="P32" s="10"/>
    </row>
    <row r="33" spans="1:16" ht="15.75">
      <c r="A33" s="4">
        <v>-1</v>
      </c>
      <c r="B33" s="6" t="s">
        <v>18</v>
      </c>
      <c r="D33" s="22">
        <v>166</v>
      </c>
      <c r="E33" s="23">
        <v>3</v>
      </c>
      <c r="F33" s="32">
        <f t="shared" si="4"/>
        <v>166.05</v>
      </c>
      <c r="G33" s="17"/>
      <c r="I33" s="1">
        <f t="shared" si="5"/>
        <v>-14.216666666666669</v>
      </c>
      <c r="J33" s="9">
        <f t="shared" si="6"/>
        <v>-0.24558937571759726</v>
      </c>
      <c r="K33" s="5">
        <f t="shared" si="7"/>
        <v>409.31562619599543</v>
      </c>
      <c r="P33" s="10"/>
    </row>
    <row r="34" spans="1:16" ht="15.75">
      <c r="A34" s="4">
        <v>-1</v>
      </c>
      <c r="B34" s="6" t="s">
        <v>19</v>
      </c>
      <c r="D34" s="22">
        <v>166</v>
      </c>
      <c r="E34" s="23">
        <v>9</v>
      </c>
      <c r="F34" s="32">
        <f t="shared" si="4"/>
        <v>166.15</v>
      </c>
      <c r="G34" s="17"/>
      <c r="I34" s="1">
        <f t="shared" si="5"/>
        <v>-14.116666666666674</v>
      </c>
      <c r="J34" s="9">
        <f t="shared" si="6"/>
        <v>-0.24389712580834735</v>
      </c>
      <c r="K34" s="5">
        <f t="shared" si="7"/>
        <v>406.49520968057897</v>
      </c>
      <c r="P34" s="10"/>
    </row>
    <row r="35" spans="1:16" s="2" customFormat="1" ht="15.75">
      <c r="A35" s="6">
        <v>0</v>
      </c>
      <c r="B35" s="6" t="s">
        <v>20</v>
      </c>
      <c r="D35" s="26">
        <v>180</v>
      </c>
      <c r="E35" s="27">
        <v>16</v>
      </c>
      <c r="F35" s="38">
        <f t="shared" si="4"/>
        <v>180.26666666666668</v>
      </c>
      <c r="G35" s="62"/>
      <c r="I35" s="2">
        <f t="shared" si="5"/>
        <v>0</v>
      </c>
      <c r="J35" s="9"/>
      <c r="K35" s="5"/>
    </row>
    <row r="36" spans="1:16" ht="15.75">
      <c r="A36" s="4">
        <v>1</v>
      </c>
      <c r="B36" s="6" t="s">
        <v>19</v>
      </c>
      <c r="D36" s="22">
        <v>194</v>
      </c>
      <c r="E36" s="23">
        <v>24</v>
      </c>
      <c r="F36" s="32">
        <f t="shared" ref="F36:F45" si="8">D36+E36/60</f>
        <v>194.4</v>
      </c>
      <c r="G36" s="17"/>
      <c r="I36" s="1">
        <f t="shared" si="5"/>
        <v>14.133333333333326</v>
      </c>
      <c r="J36" s="9">
        <f t="shared" si="6"/>
        <v>0.24417921919308502</v>
      </c>
      <c r="K36" s="5">
        <f t="shared" si="7"/>
        <v>406.96536532180841</v>
      </c>
    </row>
    <row r="37" spans="1:16" ht="15.75">
      <c r="A37" s="4">
        <v>1</v>
      </c>
      <c r="B37" s="6" t="s">
        <v>18</v>
      </c>
      <c r="D37" s="22">
        <v>194</v>
      </c>
      <c r="E37" s="23">
        <v>31</v>
      </c>
      <c r="F37" s="32">
        <f t="shared" si="8"/>
        <v>194.51666666666668</v>
      </c>
      <c r="G37" s="17"/>
      <c r="I37" s="1">
        <f t="shared" si="5"/>
        <v>14.25</v>
      </c>
      <c r="J37" s="9">
        <f t="shared" si="6"/>
        <v>0.24615329302899303</v>
      </c>
      <c r="K37" s="5">
        <f t="shared" si="7"/>
        <v>410.25548838165503</v>
      </c>
    </row>
    <row r="38" spans="1:16" ht="15.75">
      <c r="A38" s="4">
        <v>1</v>
      </c>
      <c r="B38" s="6" t="s">
        <v>17</v>
      </c>
      <c r="D38" s="22">
        <v>195</v>
      </c>
      <c r="E38" s="23">
        <v>30</v>
      </c>
      <c r="F38" s="32">
        <f t="shared" si="8"/>
        <v>195.5</v>
      </c>
      <c r="G38" s="17"/>
      <c r="I38" s="1">
        <f t="shared" si="5"/>
        <v>15.23333333333332</v>
      </c>
      <c r="J38" s="9">
        <f t="shared" si="6"/>
        <v>0.26275055807724246</v>
      </c>
      <c r="K38" s="5">
        <f t="shared" si="7"/>
        <v>437.91759679540411</v>
      </c>
    </row>
    <row r="39" spans="1:16" ht="15.75">
      <c r="A39" s="4">
        <v>1</v>
      </c>
      <c r="B39" s="6" t="s">
        <v>16</v>
      </c>
      <c r="D39" s="22">
        <v>199</v>
      </c>
      <c r="E39" s="23">
        <v>31</v>
      </c>
      <c r="F39" s="32">
        <f t="shared" si="8"/>
        <v>199.51666666666668</v>
      </c>
      <c r="G39" s="17"/>
      <c r="I39" s="1">
        <f t="shared" si="5"/>
        <v>19.25</v>
      </c>
      <c r="J39" s="9">
        <f t="shared" si="6"/>
        <v>0.3296906452627873</v>
      </c>
      <c r="K39" s="5">
        <f t="shared" si="7"/>
        <v>549.48440877131225</v>
      </c>
    </row>
    <row r="40" spans="1:16" ht="15.75">
      <c r="A40" s="4">
        <v>1</v>
      </c>
      <c r="B40" s="6" t="s">
        <v>15</v>
      </c>
      <c r="D40" s="22">
        <v>200</v>
      </c>
      <c r="E40" s="23">
        <v>39</v>
      </c>
      <c r="F40" s="32">
        <f>D40+E40/60</f>
        <v>200.65</v>
      </c>
      <c r="G40" s="17"/>
      <c r="I40" s="1">
        <f t="shared" si="5"/>
        <v>20.383333333333326</v>
      </c>
      <c r="J40" s="9">
        <f t="shared" si="6"/>
        <v>0.34829938829934476</v>
      </c>
      <c r="K40" s="5">
        <f t="shared" si="7"/>
        <v>580.49898049890794</v>
      </c>
    </row>
    <row r="41" spans="1:16" ht="15.75">
      <c r="A41" s="4">
        <v>2</v>
      </c>
      <c r="B41" s="6" t="s">
        <v>19</v>
      </c>
      <c r="D41" s="22">
        <v>209</v>
      </c>
      <c r="E41" s="23">
        <v>34</v>
      </c>
      <c r="F41" s="32">
        <f t="shared" si="8"/>
        <v>209.56666666666666</v>
      </c>
      <c r="G41" s="17">
        <v>209.55</v>
      </c>
      <c r="I41" s="1">
        <f t="shared" si="5"/>
        <v>29.299999999999983</v>
      </c>
      <c r="J41" s="9">
        <f t="shared" si="6"/>
        <v>0.48938245174884598</v>
      </c>
      <c r="K41" s="5">
        <f t="shared" si="7"/>
        <v>407.81870979070499</v>
      </c>
    </row>
    <row r="42" spans="1:16" ht="15.75">
      <c r="A42" s="4">
        <v>2</v>
      </c>
      <c r="B42" s="6" t="s">
        <v>18</v>
      </c>
      <c r="D42" s="22">
        <v>209</v>
      </c>
      <c r="E42" s="23">
        <v>45</v>
      </c>
      <c r="F42" s="32">
        <f t="shared" si="8"/>
        <v>209.75</v>
      </c>
      <c r="G42" s="17">
        <v>209.75</v>
      </c>
      <c r="I42" s="1">
        <f t="shared" si="5"/>
        <v>29.48333333333332</v>
      </c>
      <c r="J42" s="9">
        <f t="shared" si="6"/>
        <v>0.49217036306429995</v>
      </c>
      <c r="K42" s="5">
        <f t="shared" si="7"/>
        <v>410.14196922024996</v>
      </c>
    </row>
    <row r="43" spans="1:16" ht="15.75">
      <c r="A43" s="4">
        <v>2</v>
      </c>
      <c r="B43" s="6" t="s">
        <v>17</v>
      </c>
      <c r="D43" s="22">
        <v>212</v>
      </c>
      <c r="E43" s="23">
        <v>2</v>
      </c>
      <c r="F43" s="32">
        <f t="shared" si="8"/>
        <v>212.03333333333333</v>
      </c>
      <c r="G43" s="17">
        <v>212.01666666666668</v>
      </c>
      <c r="I43" s="1">
        <f t="shared" si="5"/>
        <v>31.766666666666652</v>
      </c>
      <c r="J43" s="9">
        <f t="shared" si="6"/>
        <v>0.52646125882079942</v>
      </c>
      <c r="K43" s="5">
        <f t="shared" si="7"/>
        <v>438.71771568399953</v>
      </c>
    </row>
    <row r="44" spans="1:16" ht="15.75">
      <c r="A44" s="4">
        <v>2</v>
      </c>
      <c r="B44" s="6" t="s">
        <v>16</v>
      </c>
      <c r="D44" s="22">
        <v>221</v>
      </c>
      <c r="E44" s="23">
        <v>33</v>
      </c>
      <c r="F44" s="32">
        <f t="shared" si="8"/>
        <v>221.55</v>
      </c>
      <c r="G44" s="17">
        <v>221.51666666666668</v>
      </c>
      <c r="I44" s="1">
        <f t="shared" si="5"/>
        <v>41.283333333333331</v>
      </c>
      <c r="J44" s="9">
        <f t="shared" si="6"/>
        <v>0.65978310616265512</v>
      </c>
      <c r="K44" s="5">
        <f t="shared" si="7"/>
        <v>549.81925513554597</v>
      </c>
    </row>
    <row r="45" spans="1:16" ht="16.5" thickBot="1">
      <c r="A45" s="4">
        <v>2</v>
      </c>
      <c r="B45" s="6" t="s">
        <v>15</v>
      </c>
      <c r="D45" s="24">
        <v>224</v>
      </c>
      <c r="E45" s="25">
        <v>29</v>
      </c>
      <c r="F45" s="56">
        <f t="shared" si="8"/>
        <v>224.48333333333332</v>
      </c>
      <c r="G45" s="21">
        <v>224.46666666666667</v>
      </c>
      <c r="I45" s="1">
        <f t="shared" si="5"/>
        <v>44.21666666666664</v>
      </c>
      <c r="J45" s="9">
        <f t="shared" si="6"/>
        <v>0.69737361419841259</v>
      </c>
      <c r="K45" s="5">
        <f t="shared" si="7"/>
        <v>581.14467849867719</v>
      </c>
    </row>
  </sheetData>
  <phoneticPr fontId="0" type="noConversion"/>
  <printOptions horizontalCentered="1" gridLines="1"/>
  <pageMargins left="0" right="0" top="0.25" bottom="0.25" header="0.25" footer="0.25"/>
  <pageSetup scale="63" orientation="landscape" horizontalDpi="300" verticalDpi="300" copies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3"/>
  <sheetViews>
    <sheetView tabSelected="1" topLeftCell="A4" zoomScale="75" workbookViewId="0">
      <selection activeCell="K29" sqref="K29"/>
    </sheetView>
  </sheetViews>
  <sheetFormatPr defaultRowHeight="12.75"/>
  <cols>
    <col min="2" max="2" width="9.7109375" customWidth="1"/>
    <col min="3" max="3" width="14.42578125" customWidth="1"/>
    <col min="6" max="6" width="10.7109375" customWidth="1"/>
    <col min="7" max="7" width="2.42578125" customWidth="1"/>
    <col min="8" max="8" width="8.140625" customWidth="1"/>
    <col min="9" max="9" width="11.42578125" customWidth="1"/>
    <col min="11" max="11" width="9.28515625" bestFit="1" customWidth="1"/>
    <col min="12" max="12" width="6.42578125" customWidth="1"/>
    <col min="17" max="17" width="9.5703125" bestFit="1" customWidth="1"/>
    <col min="18" max="18" width="9.28515625" bestFit="1" customWidth="1"/>
    <col min="19" max="19" width="9.85546875" customWidth="1"/>
    <col min="21" max="21" width="11.42578125" customWidth="1"/>
  </cols>
  <sheetData>
    <row r="1" spans="1:23" ht="13.5" thickBot="1"/>
    <row r="2" spans="1:23" s="1" customFormat="1" ht="15.75">
      <c r="A2" s="11" t="s">
        <v>8</v>
      </c>
      <c r="B2" s="12"/>
      <c r="C2" s="12"/>
      <c r="D2" s="12"/>
      <c r="E2" s="12"/>
      <c r="F2" s="12"/>
      <c r="G2" s="13"/>
    </row>
    <row r="3" spans="1:23" s="1" customFormat="1" ht="19.5">
      <c r="A3" s="14" t="s">
        <v>10</v>
      </c>
      <c r="B3" s="15"/>
      <c r="C3" s="15"/>
      <c r="D3" s="16" t="s">
        <v>26</v>
      </c>
      <c r="E3" s="15"/>
      <c r="F3" s="15"/>
      <c r="G3" s="17"/>
    </row>
    <row r="4" spans="1:23" s="1" customFormat="1" ht="15">
      <c r="A4" s="14" t="s">
        <v>9</v>
      </c>
      <c r="B4" s="15">
        <v>600</v>
      </c>
      <c r="C4" s="15"/>
      <c r="D4" s="15"/>
      <c r="E4" s="15"/>
      <c r="F4" s="15"/>
      <c r="G4" s="17"/>
    </row>
    <row r="5" spans="1:23" s="1" customFormat="1" ht="15">
      <c r="A5" s="14" t="s">
        <v>11</v>
      </c>
      <c r="B5" s="15">
        <f>1/B4</f>
        <v>1.6666666666666668E-3</v>
      </c>
      <c r="C5" s="18" t="s">
        <v>21</v>
      </c>
      <c r="D5" s="15"/>
      <c r="E5" s="15"/>
      <c r="F5" s="15"/>
      <c r="G5" s="17"/>
    </row>
    <row r="6" spans="1:23" s="1" customFormat="1" ht="16.5" thickBot="1">
      <c r="A6" s="14"/>
      <c r="B6" s="15">
        <f>B5*1000</f>
        <v>1.6666666666666667</v>
      </c>
      <c r="C6" s="28" t="s">
        <v>22</v>
      </c>
      <c r="D6" s="15"/>
      <c r="E6" s="15"/>
      <c r="F6" s="15"/>
      <c r="G6" s="17"/>
      <c r="I6" s="4"/>
    </row>
    <row r="7" spans="1:23" s="3" customFormat="1" ht="18.75" thickBot="1">
      <c r="A7" s="98" t="s">
        <v>23</v>
      </c>
      <c r="B7" s="99"/>
      <c r="C7" s="99"/>
      <c r="D7" s="29"/>
      <c r="E7" s="29"/>
      <c r="F7" s="29"/>
      <c r="G7" s="29"/>
      <c r="H7" s="29"/>
      <c r="I7" s="29"/>
      <c r="J7" s="29"/>
      <c r="K7" s="30"/>
      <c r="L7" s="29"/>
      <c r="M7" s="72"/>
      <c r="N7" s="72"/>
      <c r="O7" s="72"/>
      <c r="P7" s="72"/>
      <c r="Q7" s="72"/>
      <c r="R7" s="52"/>
      <c r="S7" s="52"/>
      <c r="T7" s="52"/>
      <c r="U7" s="52"/>
      <c r="V7" s="12"/>
      <c r="W7" s="13"/>
    </row>
    <row r="8" spans="1:23" s="1" customFormat="1" ht="34.5" customHeight="1" thickBot="1">
      <c r="A8" s="92" t="s">
        <v>0</v>
      </c>
      <c r="B8" s="96" t="s">
        <v>2</v>
      </c>
      <c r="C8" s="86" t="s">
        <v>35</v>
      </c>
      <c r="D8" s="87" t="s">
        <v>43</v>
      </c>
      <c r="E8" s="88"/>
      <c r="F8" s="88"/>
      <c r="G8" s="88"/>
      <c r="H8" s="91" t="s">
        <v>47</v>
      </c>
      <c r="I8" s="89" t="s">
        <v>45</v>
      </c>
      <c r="J8" s="86"/>
      <c r="K8" s="90" t="s">
        <v>46</v>
      </c>
      <c r="L8" s="96"/>
      <c r="M8" s="95" t="s">
        <v>51</v>
      </c>
      <c r="N8" s="95" t="s">
        <v>52</v>
      </c>
      <c r="O8" s="95" t="s">
        <v>53</v>
      </c>
      <c r="P8" s="95" t="s">
        <v>54</v>
      </c>
      <c r="Q8" s="86" t="s">
        <v>55</v>
      </c>
      <c r="R8" s="94" t="s">
        <v>48</v>
      </c>
      <c r="S8" s="94" t="s">
        <v>49</v>
      </c>
      <c r="T8" s="86" t="s">
        <v>36</v>
      </c>
      <c r="U8" s="86" t="s">
        <v>50</v>
      </c>
      <c r="V8" s="86" t="s">
        <v>39</v>
      </c>
      <c r="W8" s="90" t="s">
        <v>39</v>
      </c>
    </row>
    <row r="9" spans="1:23" s="1" customFormat="1" ht="18.75">
      <c r="A9" s="93"/>
      <c r="B9" s="37"/>
      <c r="C9" s="46" t="s">
        <v>28</v>
      </c>
      <c r="D9" s="67" t="s">
        <v>3</v>
      </c>
      <c r="E9" s="79" t="s">
        <v>4</v>
      </c>
      <c r="F9" s="37" t="s">
        <v>5</v>
      </c>
      <c r="G9" s="37"/>
      <c r="H9" s="27" t="s">
        <v>4</v>
      </c>
      <c r="I9" s="36" t="s">
        <v>44</v>
      </c>
      <c r="J9" s="36" t="s">
        <v>27</v>
      </c>
      <c r="K9" s="27" t="s">
        <v>37</v>
      </c>
      <c r="L9" s="37"/>
      <c r="M9" s="36" t="s">
        <v>37</v>
      </c>
      <c r="N9" s="36" t="s">
        <v>37</v>
      </c>
      <c r="O9" s="36" t="s">
        <v>37</v>
      </c>
      <c r="P9" s="36" t="s">
        <v>37</v>
      </c>
      <c r="Q9" s="36" t="s">
        <v>37</v>
      </c>
      <c r="R9" s="36" t="s">
        <v>37</v>
      </c>
      <c r="S9" s="36" t="s">
        <v>37</v>
      </c>
      <c r="T9" s="36" t="s">
        <v>38</v>
      </c>
      <c r="U9" s="36" t="s">
        <v>37</v>
      </c>
      <c r="V9" s="36" t="s">
        <v>37</v>
      </c>
      <c r="W9" s="27" t="s">
        <v>38</v>
      </c>
    </row>
    <row r="10" spans="1:23" s="1" customFormat="1" ht="15.75">
      <c r="A10" s="22">
        <v>-2</v>
      </c>
      <c r="B10" s="46" t="s">
        <v>24</v>
      </c>
      <c r="C10" s="106">
        <v>656.3</v>
      </c>
      <c r="D10" s="22">
        <v>127</v>
      </c>
      <c r="E10" s="23">
        <v>53</v>
      </c>
      <c r="F10" s="32">
        <f>D10+E10/60</f>
        <v>127.88333333333334</v>
      </c>
      <c r="G10" s="15"/>
      <c r="H10" s="23">
        <v>1</v>
      </c>
      <c r="I10" s="32">
        <f>F10-$F$18</f>
        <v>-52.38333333333334</v>
      </c>
      <c r="J10" s="32">
        <f>SIN(I10*PI()/180)</f>
        <v>-0.79211212580377022</v>
      </c>
      <c r="K10" s="17">
        <f>($B$6*J10/A10)*1000</f>
        <v>660.09343816980856</v>
      </c>
      <c r="L10" s="46" t="s">
        <v>24</v>
      </c>
      <c r="M10" s="15">
        <f>K10</f>
        <v>660.09343816980856</v>
      </c>
      <c r="N10" s="15">
        <f>K14</f>
        <v>659.68775174515486</v>
      </c>
      <c r="O10" s="15">
        <f>K22</f>
        <v>659.68775174515417</v>
      </c>
      <c r="P10" s="15">
        <f>K26</f>
        <v>660.09343816980856</v>
      </c>
      <c r="Q10" s="32">
        <f>AVERAGE(M10:P10)</f>
        <v>659.89059495748154</v>
      </c>
      <c r="R10" s="32">
        <f>STDEV(M10:P10)</f>
        <v>0.23422316648059255</v>
      </c>
      <c r="S10" s="32">
        <f>R10/SQRT(4)</f>
        <v>0.11711158324029627</v>
      </c>
      <c r="T10" s="53">
        <f>S10/Q10</f>
        <v>1.7747121134199841E-4</v>
      </c>
      <c r="U10" s="54">
        <v>656.3</v>
      </c>
      <c r="V10" s="32">
        <f>Q10-U10</f>
        <v>3.590594957481585</v>
      </c>
      <c r="W10" s="55">
        <f>(Q10-U10)/U10</f>
        <v>5.4709659568514171E-3</v>
      </c>
    </row>
    <row r="11" spans="1:23" s="1" customFormat="1" ht="15.75">
      <c r="A11" s="22">
        <v>-2</v>
      </c>
      <c r="B11" s="46" t="s">
        <v>17</v>
      </c>
      <c r="C11" s="106">
        <v>486.1</v>
      </c>
      <c r="D11" s="22">
        <v>144</v>
      </c>
      <c r="E11" s="23">
        <v>23</v>
      </c>
      <c r="F11" s="32">
        <f t="shared" ref="F11:F20" si="0">D11+E11/60</f>
        <v>144.38333333333333</v>
      </c>
      <c r="G11" s="15"/>
      <c r="H11" s="23">
        <v>1</v>
      </c>
      <c r="I11" s="32">
        <f t="shared" ref="I11:I24" si="1">F11-$F$18</f>
        <v>-35.883333333333354</v>
      </c>
      <c r="J11" s="32">
        <f t="shared" ref="J11:J26" si="2">SIN(I11*PI()/180)</f>
        <v>-0.58613670036915178</v>
      </c>
      <c r="K11" s="17">
        <f t="shared" ref="K11:K26" si="3">($B$6*J11/A11)*1000</f>
        <v>488.44725030762646</v>
      </c>
      <c r="L11" s="46" t="s">
        <v>17</v>
      </c>
      <c r="M11" s="15">
        <f>K11</f>
        <v>488.44725030762646</v>
      </c>
      <c r="N11" s="15">
        <f>K15</f>
        <v>485.89510028261947</v>
      </c>
      <c r="O11" s="15">
        <f>K21</f>
        <v>488.67687770355025</v>
      </c>
      <c r="P11" s="15">
        <f>K25</f>
        <v>489.42873819871954</v>
      </c>
      <c r="Q11" s="32">
        <f>AVERAGE(M11:P11)</f>
        <v>488.11199162312892</v>
      </c>
      <c r="R11" s="32">
        <f>STDEV(M11:P11)</f>
        <v>1.5362208423371901</v>
      </c>
      <c r="S11" s="32">
        <f>R11/SQRT(4)</f>
        <v>0.76811042116859507</v>
      </c>
      <c r="T11" s="53">
        <f>S11/Q11</f>
        <v>1.5736356294267257E-3</v>
      </c>
      <c r="U11" s="54">
        <v>486.1</v>
      </c>
      <c r="V11" s="32">
        <f>Q11-U11</f>
        <v>2.0119916231288926</v>
      </c>
      <c r="W11" s="55">
        <f>(Q11-U11)/U11</f>
        <v>4.1390488029806466E-3</v>
      </c>
    </row>
    <row r="12" spans="1:23" s="1" customFormat="1" ht="15.75">
      <c r="A12" s="22">
        <v>-2</v>
      </c>
      <c r="B12" s="46" t="s">
        <v>16</v>
      </c>
      <c r="C12" s="106">
        <v>434</v>
      </c>
      <c r="D12" s="22">
        <v>148</v>
      </c>
      <c r="E12" s="23">
        <v>43</v>
      </c>
      <c r="F12" s="32">
        <f>D12+E12/60</f>
        <v>148.71666666666667</v>
      </c>
      <c r="G12" s="15"/>
      <c r="H12" s="23">
        <v>1</v>
      </c>
      <c r="I12" s="32">
        <f>F12-$F$18</f>
        <v>-31.550000000000011</v>
      </c>
      <c r="J12" s="32">
        <f t="shared" si="2"/>
        <v>-0.52324243457895203</v>
      </c>
      <c r="K12" s="17">
        <f t="shared" si="3"/>
        <v>436.03536214912668</v>
      </c>
      <c r="L12" s="46" t="s">
        <v>16</v>
      </c>
      <c r="M12" s="15">
        <f>K12</f>
        <v>436.03536214912668</v>
      </c>
      <c r="N12" s="15">
        <f>K16</f>
        <v>433.23795896739648</v>
      </c>
      <c r="O12" s="15">
        <f>K20</f>
        <v>436.04618410490571</v>
      </c>
      <c r="P12" s="15">
        <f>K24</f>
        <v>437.2741486026207</v>
      </c>
      <c r="Q12" s="32">
        <f>AVERAGE(M12:P12)</f>
        <v>435.64841345601241</v>
      </c>
      <c r="R12" s="32">
        <f>STDEV(M12:P12)</f>
        <v>1.7089232856640304</v>
      </c>
      <c r="S12" s="32">
        <f>R12/SQRT(4)</f>
        <v>0.8544616428320152</v>
      </c>
      <c r="T12" s="53">
        <f>S12/Q12</f>
        <v>1.9613560303216632E-3</v>
      </c>
      <c r="U12" s="54">
        <v>434</v>
      </c>
      <c r="V12" s="32">
        <f>Q12-U12</f>
        <v>1.6484134560124062</v>
      </c>
      <c r="W12" s="55">
        <f>(Q12-U12)/U12</f>
        <v>3.7981876866645305E-3</v>
      </c>
    </row>
    <row r="13" spans="1:23" s="1" customFormat="1" ht="16.5" thickBot="1">
      <c r="A13" s="22">
        <v>-2</v>
      </c>
      <c r="B13" s="46" t="s">
        <v>7</v>
      </c>
      <c r="C13" s="106">
        <v>410.2</v>
      </c>
      <c r="D13" s="22"/>
      <c r="E13" s="23"/>
      <c r="F13" s="32"/>
      <c r="G13" s="15"/>
      <c r="H13" s="23"/>
      <c r="I13" s="32"/>
      <c r="J13" s="32"/>
      <c r="K13" s="17"/>
      <c r="L13" s="97" t="s">
        <v>7</v>
      </c>
      <c r="M13" s="20"/>
      <c r="N13" s="20">
        <f>K17</f>
        <v>408.84564313133808</v>
      </c>
      <c r="O13" s="20">
        <f>K19</f>
        <v>413.07424052666624</v>
      </c>
      <c r="P13" s="20"/>
      <c r="Q13" s="56">
        <f>AVERAGE(N13:O13)</f>
        <v>410.95994182900216</v>
      </c>
      <c r="R13" s="56">
        <f>STDEV(N13:O13)</f>
        <v>2.9900698931427718</v>
      </c>
      <c r="S13" s="56">
        <f>R13/SQRT(2)</f>
        <v>2.1142986976629894</v>
      </c>
      <c r="T13" s="57">
        <f>S13/Q13</f>
        <v>5.1447805064726623E-3</v>
      </c>
      <c r="U13" s="58">
        <v>410.2</v>
      </c>
      <c r="V13" s="56">
        <f>Q13-U13</f>
        <v>0.75994182900217311</v>
      </c>
      <c r="W13" s="59">
        <f>(Q13-U13)/U13</f>
        <v>1.852612942472387E-3</v>
      </c>
    </row>
    <row r="14" spans="1:23" s="1" customFormat="1" ht="15.75">
      <c r="A14" s="22">
        <v>-1</v>
      </c>
      <c r="B14" s="46" t="s">
        <v>24</v>
      </c>
      <c r="C14" s="54"/>
      <c r="D14" s="22">
        <v>156</v>
      </c>
      <c r="E14" s="23">
        <v>57</v>
      </c>
      <c r="F14" s="32">
        <f t="shared" si="0"/>
        <v>156.94999999999999</v>
      </c>
      <c r="G14" s="15"/>
      <c r="H14" s="23">
        <v>1</v>
      </c>
      <c r="I14" s="32">
        <f t="shared" si="1"/>
        <v>-23.316666666666691</v>
      </c>
      <c r="J14" s="32">
        <f t="shared" si="2"/>
        <v>-0.39581265104709284</v>
      </c>
      <c r="K14" s="17">
        <f t="shared" si="3"/>
        <v>659.68775174515486</v>
      </c>
    </row>
    <row r="15" spans="1:23" s="1" customFormat="1" ht="15.75">
      <c r="A15" s="22">
        <v>-1</v>
      </c>
      <c r="B15" s="46" t="s">
        <v>17</v>
      </c>
      <c r="C15" s="54"/>
      <c r="D15" s="22">
        <v>163</v>
      </c>
      <c r="E15" s="23">
        <v>19</v>
      </c>
      <c r="F15" s="32">
        <f t="shared" si="0"/>
        <v>163.31666666666666</v>
      </c>
      <c r="G15" s="15"/>
      <c r="H15" s="23">
        <v>1</v>
      </c>
      <c r="I15" s="32">
        <f t="shared" si="1"/>
        <v>-16.950000000000017</v>
      </c>
      <c r="J15" s="32">
        <f t="shared" si="2"/>
        <v>-0.29153706016957165</v>
      </c>
      <c r="K15" s="17">
        <f t="shared" si="3"/>
        <v>485.89510028261947</v>
      </c>
    </row>
    <row r="16" spans="1:23" s="1" customFormat="1" ht="15.75">
      <c r="A16" s="22">
        <v>-1</v>
      </c>
      <c r="B16" s="46" t="s">
        <v>16</v>
      </c>
      <c r="C16" s="54"/>
      <c r="D16" s="22">
        <v>165</v>
      </c>
      <c r="E16" s="23">
        <v>12</v>
      </c>
      <c r="F16" s="32">
        <f>D16+E16/60</f>
        <v>165.2</v>
      </c>
      <c r="G16" s="15"/>
      <c r="H16" s="23">
        <v>1</v>
      </c>
      <c r="I16" s="32">
        <f>F16-$F$18</f>
        <v>-15.066666666666691</v>
      </c>
      <c r="J16" s="32">
        <f t="shared" si="2"/>
        <v>-0.25994277538043786</v>
      </c>
      <c r="K16" s="17">
        <f t="shared" si="3"/>
        <v>433.23795896739648</v>
      </c>
    </row>
    <row r="17" spans="1:21" s="1" customFormat="1" ht="15.75">
      <c r="A17" s="22">
        <v>-1</v>
      </c>
      <c r="B17" s="46" t="s">
        <v>7</v>
      </c>
      <c r="C17" s="54"/>
      <c r="D17" s="22">
        <v>166</v>
      </c>
      <c r="E17" s="23">
        <v>4</v>
      </c>
      <c r="F17" s="32">
        <f>D17+E17/60</f>
        <v>166.06666666666666</v>
      </c>
      <c r="G17" s="15"/>
      <c r="H17" s="23">
        <v>1</v>
      </c>
      <c r="I17" s="32">
        <f>F17-$F$18</f>
        <v>-14.200000000000017</v>
      </c>
      <c r="J17" s="32">
        <f t="shared" si="2"/>
        <v>-0.24530738587880285</v>
      </c>
      <c r="K17" s="17">
        <f t="shared" si="3"/>
        <v>408.84564313133808</v>
      </c>
    </row>
    <row r="18" spans="1:21" s="1" customFormat="1" ht="15.75">
      <c r="A18" s="26">
        <v>0</v>
      </c>
      <c r="B18" s="36" t="s">
        <v>20</v>
      </c>
      <c r="C18" s="100"/>
      <c r="D18" s="26">
        <v>180</v>
      </c>
      <c r="E18" s="27">
        <v>16</v>
      </c>
      <c r="F18" s="38">
        <f t="shared" si="0"/>
        <v>180.26666666666668</v>
      </c>
      <c r="G18" s="37"/>
      <c r="H18" s="27">
        <v>1</v>
      </c>
      <c r="I18" s="38">
        <f t="shared" si="1"/>
        <v>0</v>
      </c>
      <c r="J18" s="32">
        <f t="shared" si="2"/>
        <v>0</v>
      </c>
      <c r="K18" s="17"/>
    </row>
    <row r="19" spans="1:21" s="1" customFormat="1" ht="15.75">
      <c r="A19" s="22">
        <v>1</v>
      </c>
      <c r="B19" s="46" t="s">
        <v>7</v>
      </c>
      <c r="C19" s="54"/>
      <c r="D19" s="22">
        <v>194</v>
      </c>
      <c r="E19" s="23">
        <v>37</v>
      </c>
      <c r="F19" s="32">
        <f t="shared" si="0"/>
        <v>194.61666666666667</v>
      </c>
      <c r="G19" s="15"/>
      <c r="H19" s="23">
        <v>1</v>
      </c>
      <c r="I19" s="32">
        <f t="shared" si="1"/>
        <v>14.349999999999994</v>
      </c>
      <c r="J19" s="32">
        <f t="shared" si="2"/>
        <v>0.24784454431599975</v>
      </c>
      <c r="K19" s="17">
        <f t="shared" si="3"/>
        <v>413.07424052666624</v>
      </c>
    </row>
    <row r="20" spans="1:21" s="1" customFormat="1" ht="15.75">
      <c r="A20" s="22">
        <v>1</v>
      </c>
      <c r="B20" s="46" t="s">
        <v>16</v>
      </c>
      <c r="C20" s="54"/>
      <c r="D20" s="22">
        <v>195</v>
      </c>
      <c r="E20" s="23">
        <v>26</v>
      </c>
      <c r="F20" s="32">
        <f t="shared" si="0"/>
        <v>195.43333333333334</v>
      </c>
      <c r="G20" s="15"/>
      <c r="H20" s="23">
        <v>1</v>
      </c>
      <c r="I20" s="32">
        <f t="shared" si="1"/>
        <v>15.166666666666657</v>
      </c>
      <c r="J20" s="32">
        <f t="shared" si="2"/>
        <v>0.26162771046294342</v>
      </c>
      <c r="K20" s="17">
        <f t="shared" si="3"/>
        <v>436.04618410490571</v>
      </c>
    </row>
    <row r="21" spans="1:21" s="1" customFormat="1" ht="15.75">
      <c r="A21" s="22">
        <v>1</v>
      </c>
      <c r="B21" s="46" t="s">
        <v>17</v>
      </c>
      <c r="C21" s="54"/>
      <c r="D21" s="22">
        <v>197</v>
      </c>
      <c r="E21" s="23">
        <v>19</v>
      </c>
      <c r="F21" s="32">
        <f t="shared" ref="F21:F26" si="4">D21+E21/60</f>
        <v>197.31666666666666</v>
      </c>
      <c r="G21" s="15"/>
      <c r="H21" s="23">
        <v>1</v>
      </c>
      <c r="I21" s="32">
        <f>F21-$F$18</f>
        <v>17.049999999999983</v>
      </c>
      <c r="J21" s="32">
        <f t="shared" si="2"/>
        <v>0.29320612662213014</v>
      </c>
      <c r="K21" s="17">
        <f t="shared" si="3"/>
        <v>488.67687770355025</v>
      </c>
    </row>
    <row r="22" spans="1:21" s="1" customFormat="1" ht="15.75">
      <c r="A22" s="22">
        <v>1</v>
      </c>
      <c r="B22" s="46" t="s">
        <v>24</v>
      </c>
      <c r="C22" s="54"/>
      <c r="D22" s="22">
        <v>203</v>
      </c>
      <c r="E22" s="23">
        <v>35</v>
      </c>
      <c r="F22" s="32">
        <f t="shared" si="4"/>
        <v>203.58333333333334</v>
      </c>
      <c r="G22" s="15"/>
      <c r="H22" s="23">
        <v>1</v>
      </c>
      <c r="I22" s="32">
        <f>F22-$F$18</f>
        <v>23.316666666666663</v>
      </c>
      <c r="J22" s="32">
        <f t="shared" si="2"/>
        <v>0.39581265104709246</v>
      </c>
      <c r="K22" s="17">
        <f t="shared" si="3"/>
        <v>659.68775174515417</v>
      </c>
    </row>
    <row r="23" spans="1:21" s="1" customFormat="1" ht="15.75">
      <c r="A23" s="22">
        <v>2</v>
      </c>
      <c r="B23" s="46" t="s">
        <v>16</v>
      </c>
      <c r="C23" s="54"/>
      <c r="D23" s="22"/>
      <c r="E23" s="23"/>
      <c r="F23" s="32"/>
      <c r="G23" s="15"/>
      <c r="H23" s="23"/>
      <c r="I23" s="32"/>
      <c r="J23" s="32"/>
      <c r="K23" s="17"/>
    </row>
    <row r="24" spans="1:21" s="1" customFormat="1" ht="15.75">
      <c r="A24" s="22">
        <v>2</v>
      </c>
      <c r="B24" s="46" t="s">
        <v>7</v>
      </c>
      <c r="C24" s="54"/>
      <c r="D24" s="22">
        <v>211</v>
      </c>
      <c r="E24" s="23">
        <v>55</v>
      </c>
      <c r="F24" s="32">
        <f t="shared" si="4"/>
        <v>211.91666666666666</v>
      </c>
      <c r="G24" s="15"/>
      <c r="H24" s="23">
        <v>1</v>
      </c>
      <c r="I24" s="32">
        <f t="shared" si="1"/>
        <v>31.649999999999977</v>
      </c>
      <c r="J24" s="32">
        <f t="shared" si="2"/>
        <v>0.5247289783231448</v>
      </c>
      <c r="K24" s="17">
        <f t="shared" si="3"/>
        <v>437.2741486026207</v>
      </c>
    </row>
    <row r="25" spans="1:21" ht="15.75">
      <c r="A25" s="22">
        <v>2</v>
      </c>
      <c r="B25" s="46" t="s">
        <v>17</v>
      </c>
      <c r="C25" s="54"/>
      <c r="D25" s="22">
        <v>216</v>
      </c>
      <c r="E25" s="23">
        <v>14</v>
      </c>
      <c r="F25" s="32">
        <f t="shared" si="4"/>
        <v>216.23333333333332</v>
      </c>
      <c r="G25" s="15"/>
      <c r="H25" s="23">
        <v>1</v>
      </c>
      <c r="I25" s="32">
        <f>F25-$F$18</f>
        <v>35.96666666666664</v>
      </c>
      <c r="J25" s="32">
        <f t="shared" si="2"/>
        <v>0.58731448583846346</v>
      </c>
      <c r="K25" s="17">
        <f t="shared" si="3"/>
        <v>489.42873819871954</v>
      </c>
    </row>
    <row r="26" spans="1:21" ht="15.75">
      <c r="A26" s="22">
        <v>2</v>
      </c>
      <c r="B26" s="46" t="s">
        <v>24</v>
      </c>
      <c r="C26" s="54"/>
      <c r="D26" s="22">
        <v>232</v>
      </c>
      <c r="E26" s="23">
        <v>39</v>
      </c>
      <c r="F26" s="32">
        <f t="shared" si="4"/>
        <v>232.65</v>
      </c>
      <c r="G26" s="15"/>
      <c r="H26" s="23">
        <v>1</v>
      </c>
      <c r="I26" s="32">
        <f>F26-$F$18</f>
        <v>52.383333333333326</v>
      </c>
      <c r="J26" s="32">
        <f t="shared" si="2"/>
        <v>0.79211212580377022</v>
      </c>
      <c r="K26" s="17">
        <f t="shared" si="3"/>
        <v>660.09343816980856</v>
      </c>
    </row>
    <row r="27" spans="1:21" ht="15.75">
      <c r="A27" s="101"/>
      <c r="B27" s="102"/>
      <c r="C27" s="103"/>
      <c r="D27" s="80"/>
      <c r="E27" s="81"/>
      <c r="F27" s="84"/>
      <c r="G27" s="84"/>
      <c r="H27" s="81"/>
      <c r="I27" s="84"/>
      <c r="J27" s="84"/>
      <c r="K27" s="83"/>
    </row>
    <row r="28" spans="1:21" s="7" customFormat="1" ht="15" customHeight="1">
      <c r="A28" s="80">
        <v>2</v>
      </c>
      <c r="B28" s="46" t="s">
        <v>24</v>
      </c>
      <c r="C28" s="104" t="s">
        <v>25</v>
      </c>
      <c r="D28" s="80">
        <v>232</v>
      </c>
      <c r="E28" s="81">
        <v>40</v>
      </c>
      <c r="F28" s="32">
        <f>D28+E28/60</f>
        <v>232.66666666666666</v>
      </c>
      <c r="G28" s="84"/>
      <c r="H28" s="81">
        <v>1</v>
      </c>
      <c r="I28" s="32">
        <f t="shared" ref="I28:I29" si="5">F28-$F$18</f>
        <v>52.399999999999977</v>
      </c>
      <c r="J28" s="32">
        <f t="shared" ref="J28:J29" si="6">SIN(I28*PI()/180)</f>
        <v>0.79228964335519048</v>
      </c>
      <c r="K28" s="17">
        <f t="shared" ref="K28:K29" si="7">($B$6*J28/A28)*1000</f>
        <v>660.24136946265878</v>
      </c>
      <c r="U28" s="7">
        <v>656.29</v>
      </c>
    </row>
    <row r="29" spans="1:21" s="7" customFormat="1" ht="16.5" thickBot="1">
      <c r="A29" s="105">
        <v>2</v>
      </c>
      <c r="B29" s="97" t="s">
        <v>24</v>
      </c>
      <c r="C29" s="85"/>
      <c r="D29" s="24">
        <v>232</v>
      </c>
      <c r="E29" s="82">
        <v>41</v>
      </c>
      <c r="F29" s="56">
        <f>D29+E29/60</f>
        <v>232.68333333333334</v>
      </c>
      <c r="G29" s="85"/>
      <c r="H29" s="82">
        <v>1</v>
      </c>
      <c r="I29" s="56">
        <f t="shared" si="5"/>
        <v>52.416666666666657</v>
      </c>
      <c r="J29" s="56">
        <f t="shared" si="6"/>
        <v>0.79246709386627068</v>
      </c>
      <c r="K29" s="21">
        <f t="shared" si="7"/>
        <v>660.38924488855889</v>
      </c>
      <c r="U29" s="7">
        <v>656.47</v>
      </c>
    </row>
    <row r="30" spans="1:21" s="7" customFormat="1" ht="15">
      <c r="K30" s="107">
        <f>K28-K29</f>
        <v>-0.14787542590011071</v>
      </c>
      <c r="L30" s="107"/>
      <c r="M30" s="107"/>
      <c r="N30" s="107"/>
      <c r="O30" s="107"/>
      <c r="P30" s="107"/>
      <c r="Q30" s="107"/>
      <c r="R30" s="107"/>
      <c r="S30" s="107"/>
      <c r="T30" s="107"/>
      <c r="U30" s="107">
        <f>U28-U29</f>
        <v>-0.18000000000006366</v>
      </c>
    </row>
    <row r="32" spans="1:21" ht="15">
      <c r="S32" s="7"/>
    </row>
    <row r="33" spans="19:19" ht="15">
      <c r="S33" s="7"/>
    </row>
  </sheetData>
  <phoneticPr fontId="0" type="noConversion"/>
  <printOptions horizontalCentered="1" gridLines="1"/>
  <pageMargins left="0" right="0" top="1" bottom="0.25" header="0.25" footer="0.25"/>
  <pageSetup paperSize="256" scale="63" orientation="landscape" horizontalDpi="96" verticalDpi="96" copies="0" r:id="rId1"/>
  <headerFooter alignWithMargins="0">
    <oddHeader>&amp;CJunior Lab: Balmer Lines&amp;R&amp;D</oddHeader>
    <oddFooter>&amp;L&amp;F&amp;R&amp;P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Sodium and Mercury</vt:lpstr>
      <vt:lpstr>Balmer Hydrogen</vt:lpstr>
      <vt:lpstr>Sheet3</vt:lpstr>
    </vt:vector>
  </TitlesOfParts>
  <Company>Junior Lab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Faraday</dc:creator>
  <cp:lastModifiedBy>spm</cp:lastModifiedBy>
  <cp:lastPrinted>2004-04-11T16:39:26Z</cp:lastPrinted>
  <dcterms:created xsi:type="dcterms:W3CDTF">2003-12-04T21:35:04Z</dcterms:created>
  <dcterms:modified xsi:type="dcterms:W3CDTF">2012-04-20T14:46:48Z</dcterms:modified>
</cp:coreProperties>
</file>